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079c63b7fc7735/Dokumente/Zingelstr.14/Nebenkosten/"/>
    </mc:Choice>
  </mc:AlternateContent>
  <xr:revisionPtr revIDLastSave="156" documentId="13_ncr:1_{B96891FE-A406-4443-B747-77E7B310D457}" xr6:coauthVersionLast="47" xr6:coauthVersionMax="47" xr10:uidLastSave="{B49E90C6-10D2-4D57-9B7C-7340ED5AA62C}"/>
  <bookViews>
    <workbookView xWindow="-120" yWindow="-120" windowWidth="29040" windowHeight="15720" firstSheet="3" activeTab="8" xr2:uid="{00000000-000D-0000-FFFF-FFFF00000000}"/>
  </bookViews>
  <sheets>
    <sheet name="Kärger 2020" sheetId="1" r:id="rId1"/>
    <sheet name="KrohnWelling 2020" sheetId="2" r:id="rId2"/>
    <sheet name="Kärger 2021" sheetId="4" r:id="rId3"/>
    <sheet name="KrohnWelling 2021" sheetId="5" r:id="rId4"/>
    <sheet name="Kärger 2022" sheetId="6" r:id="rId5"/>
    <sheet name="KrohnWelling 2022" sheetId="7" r:id="rId6"/>
    <sheet name="KrohnWelling 2023" sheetId="8" r:id="rId7"/>
    <sheet name="Kärger 2023)" sheetId="9" r:id="rId8"/>
    <sheet name="Brandt 2023" sheetId="10" r:id="rId9"/>
    <sheet name="Brandt 2024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0" l="1"/>
  <c r="K22" i="11"/>
  <c r="F17" i="11"/>
  <c r="K17" i="11" s="1"/>
  <c r="K16" i="11"/>
  <c r="F16" i="11"/>
  <c r="B15" i="11"/>
  <c r="F15" i="11" s="1"/>
  <c r="B14" i="11"/>
  <c r="F14" i="11" s="1"/>
  <c r="K14" i="11" s="1"/>
  <c r="F13" i="11"/>
  <c r="K13" i="11" s="1"/>
  <c r="F15" i="10"/>
  <c r="F16" i="10"/>
  <c r="F14" i="10"/>
  <c r="K16" i="10"/>
  <c r="I13" i="10"/>
  <c r="K22" i="10"/>
  <c r="F17" i="10"/>
  <c r="B15" i="10"/>
  <c r="B14" i="10"/>
  <c r="B19" i="10" s="1"/>
  <c r="F13" i="10"/>
  <c r="K13" i="10" s="1"/>
  <c r="K22" i="9"/>
  <c r="B17" i="9"/>
  <c r="F17" i="9" s="1"/>
  <c r="K17" i="9" s="1"/>
  <c r="F16" i="9"/>
  <c r="K16" i="9" s="1"/>
  <c r="B15" i="9"/>
  <c r="F15" i="9" s="1"/>
  <c r="B14" i="9"/>
  <c r="F14" i="9" s="1"/>
  <c r="K14" i="9" s="1"/>
  <c r="F13" i="9"/>
  <c r="K13" i="9" s="1"/>
  <c r="K22" i="8"/>
  <c r="K17" i="8"/>
  <c r="F17" i="8"/>
  <c r="B17" i="8"/>
  <c r="K16" i="8"/>
  <c r="F16" i="8"/>
  <c r="B15" i="8"/>
  <c r="B19" i="8" s="1"/>
  <c r="K14" i="8"/>
  <c r="F14" i="8"/>
  <c r="B14" i="8"/>
  <c r="F13" i="8"/>
  <c r="K13" i="8" s="1"/>
  <c r="B17" i="7"/>
  <c r="B15" i="7"/>
  <c r="B14" i="7"/>
  <c r="K15" i="11" l="1"/>
  <c r="K19" i="11" s="1"/>
  <c r="K24" i="11" s="1"/>
  <c r="F19" i="11"/>
  <c r="B19" i="11"/>
  <c r="K15" i="10"/>
  <c r="K14" i="10"/>
  <c r="K15" i="9"/>
  <c r="K19" i="9" s="1"/>
  <c r="K24" i="9" s="1"/>
  <c r="F19" i="9"/>
  <c r="B19" i="9"/>
  <c r="F15" i="8"/>
  <c r="B14" i="6"/>
  <c r="B15" i="6"/>
  <c r="B17" i="6"/>
  <c r="K22" i="7"/>
  <c r="B19" i="7"/>
  <c r="F17" i="7"/>
  <c r="K17" i="7" s="1"/>
  <c r="K16" i="7"/>
  <c r="F16" i="7"/>
  <c r="F15" i="7"/>
  <c r="K15" i="7" s="1"/>
  <c r="F14" i="7"/>
  <c r="K14" i="7" s="1"/>
  <c r="F13" i="7"/>
  <c r="K22" i="6"/>
  <c r="F16" i="6"/>
  <c r="K16" i="6" s="1"/>
  <c r="F13" i="6"/>
  <c r="M14" i="4"/>
  <c r="B17" i="4"/>
  <c r="B19" i="4" s="1"/>
  <c r="K19" i="5"/>
  <c r="F19" i="5"/>
  <c r="F16" i="5"/>
  <c r="K16" i="5" s="1"/>
  <c r="K16" i="4"/>
  <c r="F16" i="4"/>
  <c r="K22" i="5"/>
  <c r="B19" i="5"/>
  <c r="F17" i="5"/>
  <c r="K17" i="5" s="1"/>
  <c r="F15" i="5"/>
  <c r="K15" i="5" s="1"/>
  <c r="F14" i="5"/>
  <c r="K14" i="5" s="1"/>
  <c r="F13" i="5"/>
  <c r="K13" i="5" s="1"/>
  <c r="K22" i="4"/>
  <c r="K15" i="4"/>
  <c r="F15" i="4"/>
  <c r="F14" i="4"/>
  <c r="K14" i="4" s="1"/>
  <c r="F13" i="4"/>
  <c r="F15" i="2"/>
  <c r="K15" i="2" s="1"/>
  <c r="F14" i="2"/>
  <c r="K14" i="2" s="1"/>
  <c r="K21" i="2"/>
  <c r="B18" i="2"/>
  <c r="F16" i="2"/>
  <c r="K16" i="2" s="1"/>
  <c r="F13" i="2"/>
  <c r="K13" i="2" s="1"/>
  <c r="F16" i="1"/>
  <c r="F15" i="1"/>
  <c r="F14" i="1"/>
  <c r="B18" i="1"/>
  <c r="K19" i="10" l="1"/>
  <c r="F19" i="10"/>
  <c r="K15" i="8"/>
  <c r="K19" i="8" s="1"/>
  <c r="K24" i="8" s="1"/>
  <c r="F19" i="8"/>
  <c r="F19" i="7"/>
  <c r="F14" i="6"/>
  <c r="K14" i="6" s="1"/>
  <c r="B19" i="6"/>
  <c r="F15" i="6"/>
  <c r="K15" i="6" s="1"/>
  <c r="K13" i="7"/>
  <c r="K19" i="7" s="1"/>
  <c r="K24" i="7" s="1"/>
  <c r="F17" i="6"/>
  <c r="K17" i="6" s="1"/>
  <c r="K13" i="6"/>
  <c r="F17" i="4"/>
  <c r="K24" i="5"/>
  <c r="K13" i="4"/>
  <c r="F18" i="2"/>
  <c r="K18" i="2"/>
  <c r="K23" i="2" s="1"/>
  <c r="K16" i="1"/>
  <c r="K21" i="1"/>
  <c r="F13" i="1"/>
  <c r="K13" i="1" s="1"/>
  <c r="K14" i="1"/>
  <c r="K15" i="1"/>
  <c r="K19" i="6" l="1"/>
  <c r="K24" i="6" s="1"/>
  <c r="F19" i="6"/>
  <c r="K17" i="4"/>
  <c r="F19" i="4"/>
  <c r="K19" i="4"/>
  <c r="K24" i="4" s="1"/>
  <c r="K18" i="1"/>
  <c r="F18" i="1"/>
  <c r="K23" i="1" l="1"/>
</calcChain>
</file>

<file path=xl/sharedStrings.xml><?xml version="1.0" encoding="utf-8"?>
<sst xmlns="http://schemas.openxmlformats.org/spreadsheetml/2006/main" count="471" uniqueCount="64">
  <si>
    <t>Geb. Vers./Haftpflichtv.</t>
  </si>
  <si>
    <t>Grundsteuer</t>
  </si>
  <si>
    <t>Niederschlagwasser</t>
  </si>
  <si>
    <t>Müllabfuhr</t>
  </si>
  <si>
    <t>Gesamtkosten</t>
  </si>
  <si>
    <t>Gesamt</t>
  </si>
  <si>
    <t>Anteilig</t>
  </si>
  <si>
    <t>Ihr Anteil</t>
  </si>
  <si>
    <t>Einheiten</t>
  </si>
  <si>
    <t>m² Wohnfläche</t>
  </si>
  <si>
    <t>Summe</t>
  </si>
  <si>
    <t>=</t>
  </si>
  <si>
    <t>*</t>
  </si>
  <si>
    <t>Nutzungszeitraum</t>
  </si>
  <si>
    <t>Geleistete Vorrauszahlung</t>
  </si>
  <si>
    <t>René Täger, Zingelstr.7, 25554 Wilster</t>
  </si>
  <si>
    <t>Anteil Whg</t>
  </si>
  <si>
    <t>Monatliche Vorauszahlung</t>
  </si>
  <si>
    <t>Monate</t>
  </si>
  <si>
    <t xml:space="preserve">               *</t>
  </si>
  <si>
    <t>Wir weisen darauf hin, dass es sich insofern um eine vorläufige Nebenkostenabrechnung handelt, als dass nur die</t>
  </si>
  <si>
    <t>Beträge abgerechnet wurden, die derzeit für den abgerechneten Zeitraum entstanden sind bzw. berechnet wurden.</t>
  </si>
  <si>
    <t>Sollten daher zu einem späteren Zeitpunkt noch Kosten abgerechnet bzw. berechnet werden, die den</t>
  </si>
  <si>
    <t>abgerechneten Zeitraum betreffen, so werden diese Kosten nachträglich berechnet.</t>
  </si>
  <si>
    <t>Einsprüche sind innerhalb von 4 Wochen schriftlich an mich zu richten.</t>
  </si>
  <si>
    <t>Sollten Sie Fragen zur Abrechnung haben, so stehe ich Ihnen gerne zur Verfügung.</t>
  </si>
  <si>
    <t>Dieses Schreiben wurde mit Hilfe elektronischer Datenverarbeitung erstellt und trägt daher keine Unterschrift.</t>
  </si>
  <si>
    <t>25554 Wilster</t>
  </si>
  <si>
    <t>Abrechnung der Nebenkosten</t>
  </si>
  <si>
    <t>Kevin Kärger</t>
  </si>
  <si>
    <t>Zingelstr. 14</t>
  </si>
  <si>
    <t>Nebenkostenabrechnung 2020</t>
  </si>
  <si>
    <t>Ihre Nachzahlung per 31.12.2020</t>
  </si>
  <si>
    <t>Johanna Krohn /Tobias Welling</t>
  </si>
  <si>
    <t>Ihre Guthaben per 31.12.2020</t>
  </si>
  <si>
    <t>Bitte nennen Sie mir Ihre Bankverbindung um Ihnen Ihr Guthaben zu überweisen.</t>
  </si>
  <si>
    <t>Nebenkostenabrechnung 2021</t>
  </si>
  <si>
    <t>Wilster den 05.02.2021</t>
  </si>
  <si>
    <t>Ihre Nachzahlung per 31.12.2021</t>
  </si>
  <si>
    <t>Bitte überweisen Sie den Restbetrag zum 31.02.2021 auf das Ihnen bekannte Konto.</t>
  </si>
  <si>
    <t>Wartung Heizung</t>
  </si>
  <si>
    <t>Bitte überweisen Sie den Restbetrag zum 31.12.2022 auf das Ihnen bekannte Konto.</t>
  </si>
  <si>
    <t>Nebenkostenabrechnung 2022</t>
  </si>
  <si>
    <t>Ahornweg 6</t>
  </si>
  <si>
    <t>25524 Itzehoe</t>
  </si>
  <si>
    <t>Ihre Nachzahlung per 31.12.2022</t>
  </si>
  <si>
    <t>IBAN: DE33 5002 4024 4451 8336 01</t>
  </si>
  <si>
    <t>BIC: DEFFDEFFXXX</t>
  </si>
  <si>
    <t>Kreditinstitut: C24</t>
  </si>
  <si>
    <t>Bitte überweisen Sie den Restbetrag zum 30.09.2023 auf das folgende Konto.</t>
  </si>
  <si>
    <t>Bitte überweisen Sie den Restbetrag zum 30.09.2023 auf das Ihnen folgende Konto.</t>
  </si>
  <si>
    <t>Nebenkostenabrechnung 2023</t>
  </si>
  <si>
    <t>Ihre Nachzahlung per 31.12.2023</t>
  </si>
  <si>
    <t>Bitte überweisen Sie den Restbetrag zum 31.03.2024 auf das Ihnen folgende Konto.</t>
  </si>
  <si>
    <t>Bitte überweisen Sie den Restbetrag zum 31.03.2024 auf das folgende Konto.</t>
  </si>
  <si>
    <t>Yvonne Brandt</t>
  </si>
  <si>
    <t>Nebenkostenabrechnung 2024</t>
  </si>
  <si>
    <t>Ihre Guthaben per 31.12.2024</t>
  </si>
  <si>
    <t>Ihre Guthaben per 31.12.2023</t>
  </si>
  <si>
    <t>Aufgrund des Guthabens, empfehle ich die Nebenkosten ab 01.01.2025 auf 60€ monatlich zu senken.</t>
  </si>
  <si>
    <t>Das Guthaben werde ich zum 15.02.2024 auf Ihr Konto überweisen.</t>
  </si>
  <si>
    <t>Änderung der Tonne ergibt</t>
  </si>
  <si>
    <t>Bereits ausgezahlt:</t>
  </si>
  <si>
    <t>Nebenkostenabrechnung 2023 Korrektur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</si>
</sst>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#&quot;m²&quot;&quot;€&quot;;\-#,##0&quot;m²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44" fontId="1" fillId="0" borderId="0" xfId="1" applyFont="1"/>
    <xf numFmtId="0" fontId="0" fillId="0" borderId="1" xfId="0" applyBorder="1"/>
    <xf numFmtId="44" fontId="1" fillId="0" borderId="1" xfId="1" applyFont="1" applyBorder="1"/>
    <xf numFmtId="44" fontId="0" fillId="0" borderId="1" xfId="0" applyNumberFormat="1" applyBorder="1"/>
    <xf numFmtId="44" fontId="0" fillId="0" borderId="0" xfId="0" applyNumberFormat="1"/>
    <xf numFmtId="0" fontId="0" fillId="0" borderId="4" xfId="0" applyBorder="1"/>
    <xf numFmtId="0" fontId="0" fillId="0" borderId="2" xfId="0" applyBorder="1"/>
    <xf numFmtId="0" fontId="0" fillId="0" borderId="5" xfId="0" applyBorder="1"/>
    <xf numFmtId="44" fontId="1" fillId="0" borderId="6" xfId="1" applyFont="1" applyBorder="1" applyAlignment="1"/>
    <xf numFmtId="0" fontId="0" fillId="0" borderId="6" xfId="0" applyBorder="1"/>
    <xf numFmtId="44" fontId="1" fillId="0" borderId="7" xfId="1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7"/>
  <sheetViews>
    <sheetView workbookViewId="0">
      <selection activeCell="A6" sqref="A1:XFD6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1" x14ac:dyDescent="0.25">
      <c r="A2" s="2" t="s">
        <v>15</v>
      </c>
      <c r="H2" t="s">
        <v>37</v>
      </c>
    </row>
    <row r="4" spans="1:11" x14ac:dyDescent="0.25">
      <c r="A4" t="s">
        <v>29</v>
      </c>
    </row>
    <row r="5" spans="1:11" x14ac:dyDescent="0.25">
      <c r="A5" t="s">
        <v>30</v>
      </c>
    </row>
    <row r="6" spans="1:11" x14ac:dyDescent="0.25">
      <c r="A6" t="s">
        <v>27</v>
      </c>
    </row>
    <row r="8" spans="1:11" ht="19.5" x14ac:dyDescent="0.3">
      <c r="A8" s="3" t="s">
        <v>31</v>
      </c>
    </row>
    <row r="9" spans="1:11" ht="19.5" x14ac:dyDescent="0.3">
      <c r="A9" s="3"/>
    </row>
    <row r="11" spans="1:11" x14ac:dyDescent="0.25">
      <c r="A11" t="s">
        <v>28</v>
      </c>
    </row>
    <row r="12" spans="1:11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1" x14ac:dyDescent="0.25">
      <c r="A13" s="5" t="s">
        <v>0</v>
      </c>
      <c r="B13" s="6">
        <v>393.9</v>
      </c>
      <c r="C13" s="5">
        <v>2</v>
      </c>
      <c r="D13" s="5">
        <v>1</v>
      </c>
      <c r="E13" s="5" t="s">
        <v>8</v>
      </c>
      <c r="F13" s="6">
        <f>B13/2</f>
        <v>196.95</v>
      </c>
      <c r="G13" s="5">
        <v>365</v>
      </c>
      <c r="H13" s="15" t="s">
        <v>12</v>
      </c>
      <c r="I13" s="5">
        <v>31</v>
      </c>
      <c r="J13" s="5" t="s">
        <v>11</v>
      </c>
      <c r="K13" s="7">
        <f>F13/G13*I13</f>
        <v>16.7272602739726</v>
      </c>
    </row>
    <row r="14" spans="1:11" x14ac:dyDescent="0.25">
      <c r="A14" s="5" t="s">
        <v>1</v>
      </c>
      <c r="B14" s="6">
        <v>59.84</v>
      </c>
      <c r="C14" s="16">
        <v>100</v>
      </c>
      <c r="D14" s="5">
        <v>30</v>
      </c>
      <c r="E14" s="5" t="s">
        <v>9</v>
      </c>
      <c r="F14" s="6">
        <f>B14/100*30</f>
        <v>17.952000000000002</v>
      </c>
      <c r="G14" s="5">
        <v>365</v>
      </c>
      <c r="H14" s="15" t="s">
        <v>12</v>
      </c>
      <c r="I14" s="5">
        <v>31</v>
      </c>
      <c r="J14" s="5" t="s">
        <v>11</v>
      </c>
      <c r="K14" s="6">
        <f>F14/G14*I14</f>
        <v>1.5246904109589043</v>
      </c>
    </row>
    <row r="15" spans="1:11" x14ac:dyDescent="0.25">
      <c r="A15" s="5" t="s">
        <v>2</v>
      </c>
      <c r="B15" s="6">
        <v>112.27</v>
      </c>
      <c r="C15" s="16">
        <v>100</v>
      </c>
      <c r="D15" s="5">
        <v>30</v>
      </c>
      <c r="E15" s="5" t="s">
        <v>9</v>
      </c>
      <c r="F15" s="6">
        <f>B15/100*30</f>
        <v>33.680999999999997</v>
      </c>
      <c r="G15" s="5">
        <v>365</v>
      </c>
      <c r="H15" s="15" t="s">
        <v>12</v>
      </c>
      <c r="I15" s="5">
        <v>31</v>
      </c>
      <c r="J15" s="5" t="s">
        <v>11</v>
      </c>
      <c r="K15" s="6">
        <f>F15/G15*I15</f>
        <v>2.8605780821917808</v>
      </c>
    </row>
    <row r="16" spans="1:11" x14ac:dyDescent="0.25">
      <c r="A16" s="5" t="s">
        <v>3</v>
      </c>
      <c r="B16" s="6">
        <v>85.32</v>
      </c>
      <c r="C16" s="5">
        <v>2</v>
      </c>
      <c r="D16" s="5">
        <v>1</v>
      </c>
      <c r="E16" s="5" t="s">
        <v>8</v>
      </c>
      <c r="F16" s="6">
        <f>B16/C16</f>
        <v>42.66</v>
      </c>
      <c r="G16" s="5">
        <v>183</v>
      </c>
      <c r="H16" s="15" t="s">
        <v>12</v>
      </c>
      <c r="I16" s="5">
        <v>31</v>
      </c>
      <c r="J16" s="5" t="s">
        <v>11</v>
      </c>
      <c r="K16" s="6">
        <f>F16/G16*I16</f>
        <v>7.22655737704918</v>
      </c>
    </row>
    <row r="18" spans="1:11" x14ac:dyDescent="0.25">
      <c r="A18" t="s">
        <v>10</v>
      </c>
      <c r="B18" s="4">
        <f>B13+B14+B15+B16</f>
        <v>651.32999999999993</v>
      </c>
      <c r="F18" s="4">
        <f>F13+F15+F16+F14</f>
        <v>291.24299999999994</v>
      </c>
      <c r="K18" s="4">
        <f>K13+K15+K16+K14</f>
        <v>28.339086144172466</v>
      </c>
    </row>
    <row r="20" spans="1:11" x14ac:dyDescent="0.25">
      <c r="G20" s="18" t="s">
        <v>17</v>
      </c>
      <c r="H20" s="19"/>
      <c r="I20" s="19"/>
      <c r="J20" s="10" t="s">
        <v>18</v>
      </c>
      <c r="K20" s="9"/>
    </row>
    <row r="21" spans="1:11" x14ac:dyDescent="0.25">
      <c r="A21" t="s">
        <v>14</v>
      </c>
      <c r="G21" s="11"/>
      <c r="H21" s="12">
        <v>-30</v>
      </c>
      <c r="I21" s="13" t="s">
        <v>19</v>
      </c>
      <c r="J21" s="13">
        <v>1</v>
      </c>
      <c r="K21" s="14">
        <f>H21*J21</f>
        <v>-30</v>
      </c>
    </row>
    <row r="23" spans="1:11" x14ac:dyDescent="0.25">
      <c r="B23" t="s">
        <v>34</v>
      </c>
      <c r="K23" s="8">
        <f>K18+K21</f>
        <v>-1.660913855827534</v>
      </c>
    </row>
    <row r="25" spans="1:11" x14ac:dyDescent="0.25">
      <c r="B25" t="s">
        <v>35</v>
      </c>
    </row>
    <row r="30" spans="1:11" x14ac:dyDescent="0.25">
      <c r="B30" t="s">
        <v>20</v>
      </c>
    </row>
    <row r="31" spans="1:11" x14ac:dyDescent="0.25">
      <c r="B31" t="s">
        <v>21</v>
      </c>
    </row>
    <row r="32" spans="1:11" x14ac:dyDescent="0.25">
      <c r="B32" t="s">
        <v>22</v>
      </c>
    </row>
    <row r="33" spans="2:2" x14ac:dyDescent="0.25">
      <c r="B33" t="s">
        <v>23</v>
      </c>
    </row>
    <row r="34" spans="2:2" x14ac:dyDescent="0.25">
      <c r="B34" s="1"/>
    </row>
    <row r="35" spans="2:2" x14ac:dyDescent="0.25">
      <c r="B35" t="s">
        <v>24</v>
      </c>
    </row>
    <row r="36" spans="2:2" x14ac:dyDescent="0.25">
      <c r="B36" t="s">
        <v>25</v>
      </c>
    </row>
    <row r="37" spans="2:2" x14ac:dyDescent="0.25">
      <c r="B37" t="s">
        <v>26</v>
      </c>
    </row>
  </sheetData>
  <mergeCells count="2">
    <mergeCell ref="G12:J12"/>
    <mergeCell ref="G20:I20"/>
  </mergeCells>
  <pageMargins left="0.7" right="0.7" top="0.78740157499999996" bottom="0.78740157499999996" header="0.3" footer="0.3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1EA9-6AE5-43EE-A212-CD6C38665AA0}">
  <sheetPr>
    <pageSetUpPr fitToPage="1"/>
  </sheetPr>
  <dimension ref="A2:M40"/>
  <sheetViews>
    <sheetView topLeftCell="A2" workbookViewId="0">
      <selection activeCell="B41" sqref="B41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3" x14ac:dyDescent="0.25">
      <c r="A2" s="2" t="s">
        <v>15</v>
      </c>
    </row>
    <row r="4" spans="1:13" x14ac:dyDescent="0.25">
      <c r="A4" t="s">
        <v>55</v>
      </c>
    </row>
    <row r="5" spans="1:13" x14ac:dyDescent="0.25">
      <c r="A5" t="s">
        <v>30</v>
      </c>
    </row>
    <row r="6" spans="1:13" x14ac:dyDescent="0.25">
      <c r="A6" t="s">
        <v>27</v>
      </c>
    </row>
    <row r="8" spans="1:13" ht="19.5" x14ac:dyDescent="0.3">
      <c r="A8" s="3" t="s">
        <v>56</v>
      </c>
    </row>
    <row r="9" spans="1:13" ht="19.5" x14ac:dyDescent="0.3">
      <c r="A9" s="3"/>
    </row>
    <row r="11" spans="1:13" x14ac:dyDescent="0.25">
      <c r="A11" t="s">
        <v>28</v>
      </c>
    </row>
    <row r="12" spans="1:13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3" x14ac:dyDescent="0.25">
      <c r="A13" s="5" t="s">
        <v>0</v>
      </c>
      <c r="B13" s="6">
        <v>230.82</v>
      </c>
      <c r="C13" s="5">
        <v>1</v>
      </c>
      <c r="D13" s="5">
        <v>1</v>
      </c>
      <c r="E13" s="5" t="s">
        <v>8</v>
      </c>
      <c r="F13" s="6">
        <f>B13/2</f>
        <v>115.41</v>
      </c>
      <c r="G13" s="5">
        <v>365</v>
      </c>
      <c r="H13" s="15" t="s">
        <v>12</v>
      </c>
      <c r="I13" s="5">
        <v>365</v>
      </c>
      <c r="J13" s="5" t="s">
        <v>11</v>
      </c>
      <c r="K13" s="7">
        <f>F13/G13*I13</f>
        <v>115.41</v>
      </c>
    </row>
    <row r="14" spans="1:13" x14ac:dyDescent="0.25">
      <c r="A14" s="5" t="s">
        <v>1</v>
      </c>
      <c r="B14" s="6">
        <f>4*14.96</f>
        <v>59.84</v>
      </c>
      <c r="C14" s="16">
        <v>100</v>
      </c>
      <c r="D14" s="5">
        <v>100</v>
      </c>
      <c r="E14" s="5" t="s">
        <v>9</v>
      </c>
      <c r="F14" s="6">
        <f>B14/100*100</f>
        <v>59.84</v>
      </c>
      <c r="G14" s="5">
        <v>365</v>
      </c>
      <c r="H14" s="15" t="s">
        <v>12</v>
      </c>
      <c r="I14" s="5">
        <v>365</v>
      </c>
      <c r="J14" s="5" t="s">
        <v>11</v>
      </c>
      <c r="K14" s="6">
        <f>F14/G14*I14</f>
        <v>59.84</v>
      </c>
      <c r="M14" s="8"/>
    </row>
    <row r="15" spans="1:13" x14ac:dyDescent="0.25">
      <c r="A15" s="5" t="s">
        <v>2</v>
      </c>
      <c r="B15" s="6">
        <f>3*28.06+28.09</f>
        <v>112.27</v>
      </c>
      <c r="C15" s="16">
        <v>100</v>
      </c>
      <c r="D15" s="5">
        <v>100</v>
      </c>
      <c r="E15" s="5" t="s">
        <v>9</v>
      </c>
      <c r="F15" s="6">
        <f t="shared" ref="F15:F16" si="0">B15/100*100</f>
        <v>112.27000000000001</v>
      </c>
      <c r="G15" s="5">
        <v>365</v>
      </c>
      <c r="H15" s="15" t="s">
        <v>12</v>
      </c>
      <c r="I15" s="5">
        <v>365</v>
      </c>
      <c r="J15" s="5" t="s">
        <v>11</v>
      </c>
      <c r="K15" s="6">
        <f>F15/G15*I15</f>
        <v>112.27</v>
      </c>
    </row>
    <row r="16" spans="1:13" x14ac:dyDescent="0.25">
      <c r="A16" s="5" t="s">
        <v>40</v>
      </c>
      <c r="B16" s="6">
        <v>175.76</v>
      </c>
      <c r="C16" s="16">
        <v>100</v>
      </c>
      <c r="D16" s="5">
        <v>100</v>
      </c>
      <c r="E16" s="5" t="s">
        <v>9</v>
      </c>
      <c r="F16" s="6">
        <f t="shared" si="0"/>
        <v>175.76</v>
      </c>
      <c r="G16" s="5">
        <v>365</v>
      </c>
      <c r="H16" s="15" t="s">
        <v>12</v>
      </c>
      <c r="I16" s="5">
        <v>365</v>
      </c>
      <c r="J16" s="5" t="s">
        <v>11</v>
      </c>
      <c r="K16" s="6">
        <f>F16/G16*I16</f>
        <v>175.76</v>
      </c>
    </row>
    <row r="17" spans="1:11" x14ac:dyDescent="0.25">
      <c r="A17" s="5" t="s">
        <v>3</v>
      </c>
      <c r="B17" s="6">
        <v>212.28</v>
      </c>
      <c r="C17" s="5">
        <v>1</v>
      </c>
      <c r="D17" s="5">
        <v>1</v>
      </c>
      <c r="E17" s="5" t="s">
        <v>8</v>
      </c>
      <c r="F17" s="6">
        <f>B17/C17</f>
        <v>212.28</v>
      </c>
      <c r="G17" s="5">
        <v>365</v>
      </c>
      <c r="H17" s="15" t="s">
        <v>12</v>
      </c>
      <c r="I17" s="5">
        <v>365</v>
      </c>
      <c r="J17" s="5" t="s">
        <v>11</v>
      </c>
      <c r="K17" s="6">
        <f>F17/G17*I17</f>
        <v>212.28</v>
      </c>
    </row>
    <row r="19" spans="1:11" x14ac:dyDescent="0.25">
      <c r="A19" t="s">
        <v>10</v>
      </c>
      <c r="B19" s="4">
        <f>B13+B14+B15+B17</f>
        <v>615.20999999999992</v>
      </c>
      <c r="F19" s="4">
        <f>F13+F15+F17+F14+F16</f>
        <v>675.56000000000006</v>
      </c>
      <c r="K19" s="4">
        <f>K13+K15+K17+K14+K16</f>
        <v>675.56000000000006</v>
      </c>
    </row>
    <row r="21" spans="1:11" x14ac:dyDescent="0.25">
      <c r="G21" s="18" t="s">
        <v>17</v>
      </c>
      <c r="H21" s="19"/>
      <c r="I21" s="19"/>
      <c r="J21" s="10" t="s">
        <v>18</v>
      </c>
      <c r="K21" s="9"/>
    </row>
    <row r="22" spans="1:11" x14ac:dyDescent="0.25">
      <c r="A22" t="s">
        <v>14</v>
      </c>
      <c r="G22" s="11"/>
      <c r="H22" s="12">
        <v>-70</v>
      </c>
      <c r="I22" s="13" t="s">
        <v>19</v>
      </c>
      <c r="J22" s="13">
        <v>12</v>
      </c>
      <c r="K22" s="14">
        <f>H22*J22</f>
        <v>-840</v>
      </c>
    </row>
    <row r="24" spans="1:11" x14ac:dyDescent="0.25">
      <c r="B24" t="s">
        <v>57</v>
      </c>
      <c r="K24" s="8">
        <f>K19+K22</f>
        <v>-164.43999999999994</v>
      </c>
    </row>
    <row r="26" spans="1:11" x14ac:dyDescent="0.25">
      <c r="B26" t="s">
        <v>54</v>
      </c>
    </row>
    <row r="27" spans="1:11" x14ac:dyDescent="0.25">
      <c r="B27" t="s">
        <v>46</v>
      </c>
    </row>
    <row r="28" spans="1:11" x14ac:dyDescent="0.25">
      <c r="B28" t="s">
        <v>47</v>
      </c>
    </row>
    <row r="29" spans="1:11" x14ac:dyDescent="0.25">
      <c r="B29" t="s">
        <v>48</v>
      </c>
    </row>
    <row r="31" spans="1:11" x14ac:dyDescent="0.25">
      <c r="B31" t="s">
        <v>20</v>
      </c>
    </row>
    <row r="32" spans="1:11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  <row r="40" spans="2:2" x14ac:dyDescent="0.25">
      <c r="B40" t="s">
        <v>59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37"/>
  <sheetViews>
    <sheetView workbookViewId="0">
      <selection activeCell="A6" sqref="A1:XFD6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1" x14ac:dyDescent="0.25">
      <c r="A2" s="2" t="s">
        <v>15</v>
      </c>
      <c r="H2" t="s">
        <v>37</v>
      </c>
    </row>
    <row r="4" spans="1:11" x14ac:dyDescent="0.25">
      <c r="A4" t="s">
        <v>33</v>
      </c>
    </row>
    <row r="5" spans="1:11" x14ac:dyDescent="0.25">
      <c r="A5" t="s">
        <v>30</v>
      </c>
    </row>
    <row r="6" spans="1:11" x14ac:dyDescent="0.25">
      <c r="A6" t="s">
        <v>27</v>
      </c>
    </row>
    <row r="8" spans="1:11" ht="19.5" x14ac:dyDescent="0.3">
      <c r="A8" s="3" t="s">
        <v>31</v>
      </c>
    </row>
    <row r="9" spans="1:11" ht="19.5" x14ac:dyDescent="0.3">
      <c r="A9" s="3"/>
    </row>
    <row r="11" spans="1:11" x14ac:dyDescent="0.25">
      <c r="A11" t="s">
        <v>28</v>
      </c>
    </row>
    <row r="12" spans="1:11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1" x14ac:dyDescent="0.25">
      <c r="A13" s="5" t="s">
        <v>0</v>
      </c>
      <c r="B13" s="6">
        <v>393.9</v>
      </c>
      <c r="C13" s="5">
        <v>2</v>
      </c>
      <c r="D13" s="5">
        <v>1</v>
      </c>
      <c r="E13" s="5" t="s">
        <v>8</v>
      </c>
      <c r="F13" s="6">
        <f>B13/2</f>
        <v>196.95</v>
      </c>
      <c r="G13" s="5">
        <v>365</v>
      </c>
      <c r="H13" s="15" t="s">
        <v>12</v>
      </c>
      <c r="I13" s="5">
        <v>31</v>
      </c>
      <c r="J13" s="5" t="s">
        <v>11</v>
      </c>
      <c r="K13" s="7">
        <f>F13/G13*I13</f>
        <v>16.7272602739726</v>
      </c>
    </row>
    <row r="14" spans="1:11" x14ac:dyDescent="0.25">
      <c r="A14" s="5" t="s">
        <v>1</v>
      </c>
      <c r="B14" s="6">
        <v>59.84</v>
      </c>
      <c r="C14" s="16">
        <v>100</v>
      </c>
      <c r="D14" s="5">
        <v>70</v>
      </c>
      <c r="E14" s="5" t="s">
        <v>9</v>
      </c>
      <c r="F14" s="6">
        <f>B14/100*D14</f>
        <v>41.888000000000005</v>
      </c>
      <c r="G14" s="5">
        <v>365</v>
      </c>
      <c r="H14" s="15" t="s">
        <v>12</v>
      </c>
      <c r="I14" s="5">
        <v>31</v>
      </c>
      <c r="J14" s="5" t="s">
        <v>11</v>
      </c>
      <c r="K14" s="6">
        <f>F14/G14*I14</f>
        <v>3.5576109589041098</v>
      </c>
    </row>
    <row r="15" spans="1:11" x14ac:dyDescent="0.25">
      <c r="A15" s="5" t="s">
        <v>2</v>
      </c>
      <c r="B15" s="6">
        <v>112.27</v>
      </c>
      <c r="C15" s="16">
        <v>100</v>
      </c>
      <c r="D15" s="5">
        <v>70</v>
      </c>
      <c r="E15" s="5" t="s">
        <v>9</v>
      </c>
      <c r="F15" s="6">
        <f>B15/100*D15</f>
        <v>78.588999999999999</v>
      </c>
      <c r="G15" s="5">
        <v>365</v>
      </c>
      <c r="H15" s="15" t="s">
        <v>12</v>
      </c>
      <c r="I15" s="5">
        <v>31</v>
      </c>
      <c r="J15" s="5" t="s">
        <v>11</v>
      </c>
      <c r="K15" s="6">
        <f>F15/G15*I15</f>
        <v>6.6746821917808212</v>
      </c>
    </row>
    <row r="16" spans="1:11" x14ac:dyDescent="0.25">
      <c r="A16" s="5" t="s">
        <v>3</v>
      </c>
      <c r="B16" s="6">
        <v>85.32</v>
      </c>
      <c r="C16" s="5">
        <v>2</v>
      </c>
      <c r="D16" s="5">
        <v>1</v>
      </c>
      <c r="E16" s="5" t="s">
        <v>8</v>
      </c>
      <c r="F16" s="6">
        <f>B16/C16</f>
        <v>42.66</v>
      </c>
      <c r="G16" s="5">
        <v>183</v>
      </c>
      <c r="H16" s="15" t="s">
        <v>12</v>
      </c>
      <c r="I16" s="5">
        <v>31</v>
      </c>
      <c r="J16" s="5" t="s">
        <v>11</v>
      </c>
      <c r="K16" s="6">
        <f>F16/G16*I16</f>
        <v>7.22655737704918</v>
      </c>
    </row>
    <row r="18" spans="1:11" x14ac:dyDescent="0.25">
      <c r="A18" t="s">
        <v>10</v>
      </c>
      <c r="B18" s="4">
        <f>B13+B14+B15+B16</f>
        <v>651.32999999999993</v>
      </c>
      <c r="F18" s="4">
        <f>F13+F15+F16+F14</f>
        <v>360.08699999999999</v>
      </c>
      <c r="K18" s="4">
        <f>K13+K15+K16+K14</f>
        <v>34.186110801706711</v>
      </c>
    </row>
    <row r="20" spans="1:11" x14ac:dyDescent="0.25">
      <c r="G20" s="18" t="s">
        <v>17</v>
      </c>
      <c r="H20" s="19"/>
      <c r="I20" s="19"/>
      <c r="J20" s="10" t="s">
        <v>18</v>
      </c>
      <c r="K20" s="9"/>
    </row>
    <row r="21" spans="1:11" x14ac:dyDescent="0.25">
      <c r="A21" t="s">
        <v>14</v>
      </c>
      <c r="G21" s="11"/>
      <c r="H21" s="12">
        <v>-30</v>
      </c>
      <c r="I21" s="13" t="s">
        <v>19</v>
      </c>
      <c r="J21" s="13">
        <v>1</v>
      </c>
      <c r="K21" s="14">
        <f>H21*J21</f>
        <v>-30</v>
      </c>
    </row>
    <row r="23" spans="1:11" x14ac:dyDescent="0.25">
      <c r="B23" t="s">
        <v>32</v>
      </c>
      <c r="K23" s="8">
        <f>K18+K21</f>
        <v>4.186110801706711</v>
      </c>
    </row>
    <row r="25" spans="1:11" x14ac:dyDescent="0.25">
      <c r="B25" t="s">
        <v>39</v>
      </c>
    </row>
    <row r="30" spans="1:11" x14ac:dyDescent="0.25">
      <c r="B30" t="s">
        <v>20</v>
      </c>
    </row>
    <row r="31" spans="1:11" x14ac:dyDescent="0.25">
      <c r="B31" t="s">
        <v>21</v>
      </c>
    </row>
    <row r="32" spans="1:11" x14ac:dyDescent="0.25">
      <c r="B32" t="s">
        <v>22</v>
      </c>
    </row>
    <row r="33" spans="2:2" x14ac:dyDescent="0.25">
      <c r="B33" t="s">
        <v>23</v>
      </c>
    </row>
    <row r="34" spans="2:2" x14ac:dyDescent="0.25">
      <c r="B34" s="1"/>
    </row>
    <row r="35" spans="2:2" x14ac:dyDescent="0.25">
      <c r="B35" t="s">
        <v>24</v>
      </c>
    </row>
    <row r="36" spans="2:2" x14ac:dyDescent="0.25">
      <c r="B36" t="s">
        <v>25</v>
      </c>
    </row>
    <row r="37" spans="2:2" x14ac:dyDescent="0.25">
      <c r="B37" t="s">
        <v>26</v>
      </c>
    </row>
  </sheetData>
  <mergeCells count="2">
    <mergeCell ref="G12:J12"/>
    <mergeCell ref="G20:I20"/>
  </mergeCells>
  <pageMargins left="0.7" right="0.7" top="0.78740157499999996" bottom="0.78740157499999996" header="0.3" footer="0.3"/>
  <pageSetup paperSize="9" scale="8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C18F9-728B-4715-B96E-223A6E97C648}">
  <sheetPr>
    <pageSetUpPr fitToPage="1"/>
  </sheetPr>
  <dimension ref="A2:M38"/>
  <sheetViews>
    <sheetView workbookViewId="0">
      <selection activeCell="M15" sqref="M15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3" x14ac:dyDescent="0.25">
      <c r="A2" s="2" t="s">
        <v>15</v>
      </c>
    </row>
    <row r="4" spans="1:13" x14ac:dyDescent="0.25">
      <c r="A4" t="s">
        <v>29</v>
      </c>
    </row>
    <row r="5" spans="1:13" x14ac:dyDescent="0.25">
      <c r="A5" t="s">
        <v>30</v>
      </c>
    </row>
    <row r="6" spans="1:13" x14ac:dyDescent="0.25">
      <c r="A6" t="s">
        <v>27</v>
      </c>
    </row>
    <row r="8" spans="1:13" ht="19.5" x14ac:dyDescent="0.3">
      <c r="A8" s="3" t="s">
        <v>36</v>
      </c>
    </row>
    <row r="9" spans="1:13" ht="19.5" x14ac:dyDescent="0.3">
      <c r="A9" s="3"/>
    </row>
    <row r="11" spans="1:13" x14ac:dyDescent="0.25">
      <c r="A11" t="s">
        <v>28</v>
      </c>
    </row>
    <row r="12" spans="1:13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3" x14ac:dyDescent="0.25">
      <c r="A13" s="5" t="s">
        <v>0</v>
      </c>
      <c r="B13" s="6">
        <v>428.7</v>
      </c>
      <c r="C13" s="5">
        <v>2</v>
      </c>
      <c r="D13" s="5">
        <v>1</v>
      </c>
      <c r="E13" s="5" t="s">
        <v>8</v>
      </c>
      <c r="F13" s="6">
        <f>B13/2</f>
        <v>214.35</v>
      </c>
      <c r="G13" s="5">
        <v>365</v>
      </c>
      <c r="H13" s="15" t="s">
        <v>12</v>
      </c>
      <c r="I13" s="5">
        <v>365</v>
      </c>
      <c r="J13" s="5" t="s">
        <v>11</v>
      </c>
      <c r="K13" s="7">
        <f>F13/G13*I13</f>
        <v>214.35</v>
      </c>
    </row>
    <row r="14" spans="1:13" x14ac:dyDescent="0.25">
      <c r="A14" s="5" t="s">
        <v>1</v>
      </c>
      <c r="B14" s="6">
        <v>59.84</v>
      </c>
      <c r="C14" s="16">
        <v>100</v>
      </c>
      <c r="D14" s="5">
        <v>30</v>
      </c>
      <c r="E14" s="5" t="s">
        <v>9</v>
      </c>
      <c r="F14" s="6">
        <f>B14/100*30</f>
        <v>17.952000000000002</v>
      </c>
      <c r="G14" s="5">
        <v>365</v>
      </c>
      <c r="H14" s="15" t="s">
        <v>12</v>
      </c>
      <c r="I14" s="5">
        <v>365</v>
      </c>
      <c r="J14" s="5" t="s">
        <v>11</v>
      </c>
      <c r="K14" s="6">
        <f>F14/G14*I14</f>
        <v>17.952000000000002</v>
      </c>
      <c r="M14" s="8">
        <f>B14/12</f>
        <v>4.9866666666666672</v>
      </c>
    </row>
    <row r="15" spans="1:13" x14ac:dyDescent="0.25">
      <c r="A15" s="5" t="s">
        <v>2</v>
      </c>
      <c r="B15" s="6">
        <v>112.27</v>
      </c>
      <c r="C15" s="16">
        <v>100</v>
      </c>
      <c r="D15" s="5">
        <v>30</v>
      </c>
      <c r="E15" s="5" t="s">
        <v>9</v>
      </c>
      <c r="F15" s="6">
        <f>B15/100*30</f>
        <v>33.680999999999997</v>
      </c>
      <c r="G15" s="5">
        <v>365</v>
      </c>
      <c r="H15" s="15" t="s">
        <v>12</v>
      </c>
      <c r="I15" s="5">
        <v>365</v>
      </c>
      <c r="J15" s="5" t="s">
        <v>11</v>
      </c>
      <c r="K15" s="6">
        <f>F15/G15*I15</f>
        <v>33.680999999999997</v>
      </c>
    </row>
    <row r="16" spans="1:13" x14ac:dyDescent="0.25">
      <c r="A16" s="5" t="s">
        <v>40</v>
      </c>
      <c r="B16" s="6">
        <v>250.97</v>
      </c>
      <c r="C16" s="16">
        <v>100</v>
      </c>
      <c r="D16" s="5">
        <v>30</v>
      </c>
      <c r="E16" s="5" t="s">
        <v>9</v>
      </c>
      <c r="F16" s="6">
        <f>B16/100*30</f>
        <v>75.290999999999997</v>
      </c>
      <c r="G16" s="5">
        <v>365</v>
      </c>
      <c r="H16" s="15" t="s">
        <v>12</v>
      </c>
      <c r="I16" s="5">
        <v>365</v>
      </c>
      <c r="J16" s="5" t="s">
        <v>11</v>
      </c>
      <c r="K16" s="6">
        <f>F16/G16*I16</f>
        <v>75.290999999999997</v>
      </c>
    </row>
    <row r="17" spans="1:11" x14ac:dyDescent="0.25">
      <c r="A17" s="5" t="s">
        <v>3</v>
      </c>
      <c r="B17" s="6">
        <f>69.39+63.96+63.96+63.96</f>
        <v>261.27</v>
      </c>
      <c r="C17" s="5">
        <v>2</v>
      </c>
      <c r="D17" s="5">
        <v>1</v>
      </c>
      <c r="E17" s="5" t="s">
        <v>8</v>
      </c>
      <c r="F17" s="6">
        <f>B17/C17</f>
        <v>130.63499999999999</v>
      </c>
      <c r="G17" s="5">
        <v>365</v>
      </c>
      <c r="H17" s="15" t="s">
        <v>12</v>
      </c>
      <c r="I17" s="5">
        <v>365</v>
      </c>
      <c r="J17" s="5" t="s">
        <v>11</v>
      </c>
      <c r="K17" s="6">
        <f>F17/G17*I17</f>
        <v>130.63499999999999</v>
      </c>
    </row>
    <row r="19" spans="1:11" x14ac:dyDescent="0.25">
      <c r="A19" t="s">
        <v>10</v>
      </c>
      <c r="B19" s="4">
        <f>B13+B14+B15+B17</f>
        <v>862.07999999999993</v>
      </c>
      <c r="F19" s="4">
        <f>F13+F15+F17+F14+F16</f>
        <v>471.90899999999999</v>
      </c>
      <c r="K19" s="4">
        <f>K13+K15+K17+K14+K16</f>
        <v>471.90899999999999</v>
      </c>
    </row>
    <row r="21" spans="1:11" x14ac:dyDescent="0.25">
      <c r="G21" s="18" t="s">
        <v>17</v>
      </c>
      <c r="H21" s="19"/>
      <c r="I21" s="19"/>
      <c r="J21" s="10" t="s">
        <v>18</v>
      </c>
      <c r="K21" s="9"/>
    </row>
    <row r="22" spans="1:11" x14ac:dyDescent="0.25">
      <c r="A22" t="s">
        <v>14</v>
      </c>
      <c r="G22" s="11"/>
      <c r="H22" s="12">
        <v>-30</v>
      </c>
      <c r="I22" s="13" t="s">
        <v>19</v>
      </c>
      <c r="J22" s="13">
        <v>12</v>
      </c>
      <c r="K22" s="14">
        <f>H22*J22</f>
        <v>-360</v>
      </c>
    </row>
    <row r="24" spans="1:11" x14ac:dyDescent="0.25">
      <c r="B24" t="s">
        <v>38</v>
      </c>
      <c r="K24" s="8">
        <f>K19+K22</f>
        <v>111.90899999999999</v>
      </c>
    </row>
    <row r="26" spans="1:11" x14ac:dyDescent="0.25">
      <c r="B26" t="s">
        <v>41</v>
      </c>
    </row>
    <row r="31" spans="1:11" x14ac:dyDescent="0.25">
      <c r="B31" t="s">
        <v>20</v>
      </c>
    </row>
    <row r="32" spans="1:11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CE19-846D-4A22-A898-DB6695162B74}">
  <sheetPr>
    <pageSetUpPr fitToPage="1"/>
  </sheetPr>
  <dimension ref="A2:K38"/>
  <sheetViews>
    <sheetView topLeftCell="A7" workbookViewId="0">
      <selection activeCell="G36" sqref="G36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1" x14ac:dyDescent="0.25">
      <c r="A2" s="2" t="s">
        <v>15</v>
      </c>
    </row>
    <row r="4" spans="1:11" x14ac:dyDescent="0.25">
      <c r="A4" t="s">
        <v>33</v>
      </c>
    </row>
    <row r="5" spans="1:11" x14ac:dyDescent="0.25">
      <c r="A5" t="s">
        <v>30</v>
      </c>
    </row>
    <row r="6" spans="1:11" x14ac:dyDescent="0.25">
      <c r="A6" t="s">
        <v>27</v>
      </c>
    </row>
    <row r="8" spans="1:11" ht="19.5" x14ac:dyDescent="0.3">
      <c r="A8" s="3" t="s">
        <v>36</v>
      </c>
    </row>
    <row r="9" spans="1:11" ht="19.5" x14ac:dyDescent="0.3">
      <c r="A9" s="3"/>
    </row>
    <row r="11" spans="1:11" x14ac:dyDescent="0.25">
      <c r="A11" t="s">
        <v>28</v>
      </c>
    </row>
    <row r="12" spans="1:11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1" x14ac:dyDescent="0.25">
      <c r="A13" s="5" t="s">
        <v>0</v>
      </c>
      <c r="B13" s="6">
        <v>407.4</v>
      </c>
      <c r="C13" s="5">
        <v>2</v>
      </c>
      <c r="D13" s="5">
        <v>1</v>
      </c>
      <c r="E13" s="5" t="s">
        <v>8</v>
      </c>
      <c r="F13" s="6">
        <f>B13/2</f>
        <v>203.7</v>
      </c>
      <c r="G13" s="5">
        <v>365</v>
      </c>
      <c r="H13" s="15" t="s">
        <v>12</v>
      </c>
      <c r="I13" s="5">
        <v>365</v>
      </c>
      <c r="J13" s="5" t="s">
        <v>11</v>
      </c>
      <c r="K13" s="7">
        <f>F13/G13*I13</f>
        <v>203.7</v>
      </c>
    </row>
    <row r="14" spans="1:11" x14ac:dyDescent="0.25">
      <c r="A14" s="5" t="s">
        <v>1</v>
      </c>
      <c r="B14" s="6">
        <v>59.84</v>
      </c>
      <c r="C14" s="16">
        <v>100</v>
      </c>
      <c r="D14" s="5">
        <v>70</v>
      </c>
      <c r="E14" s="5" t="s">
        <v>9</v>
      </c>
      <c r="F14" s="6">
        <f>B14/100*D14</f>
        <v>41.888000000000005</v>
      </c>
      <c r="G14" s="5">
        <v>365</v>
      </c>
      <c r="H14" s="15" t="s">
        <v>12</v>
      </c>
      <c r="I14" s="5">
        <v>365</v>
      </c>
      <c r="J14" s="5" t="s">
        <v>11</v>
      </c>
      <c r="K14" s="6">
        <f>F14/G14*I14</f>
        <v>41.888000000000005</v>
      </c>
    </row>
    <row r="15" spans="1:11" x14ac:dyDescent="0.25">
      <c r="A15" s="5" t="s">
        <v>2</v>
      </c>
      <c r="B15" s="6">
        <v>112.27</v>
      </c>
      <c r="C15" s="16">
        <v>100</v>
      </c>
      <c r="D15" s="5">
        <v>70</v>
      </c>
      <c r="E15" s="5" t="s">
        <v>9</v>
      </c>
      <c r="F15" s="6">
        <f>B15/100*D15</f>
        <v>78.588999999999999</v>
      </c>
      <c r="G15" s="5">
        <v>365</v>
      </c>
      <c r="H15" s="15" t="s">
        <v>12</v>
      </c>
      <c r="I15" s="5">
        <v>365</v>
      </c>
      <c r="J15" s="5" t="s">
        <v>11</v>
      </c>
      <c r="K15" s="6">
        <f>F15/G15*I15</f>
        <v>78.588999999999999</v>
      </c>
    </row>
    <row r="16" spans="1:11" x14ac:dyDescent="0.25">
      <c r="A16" s="5" t="s">
        <v>40</v>
      </c>
      <c r="B16" s="6">
        <v>250.97</v>
      </c>
      <c r="C16" s="16">
        <v>100</v>
      </c>
      <c r="D16" s="5">
        <v>70</v>
      </c>
      <c r="E16" s="5" t="s">
        <v>9</v>
      </c>
      <c r="F16" s="6">
        <f>B16/100*30</f>
        <v>75.290999999999997</v>
      </c>
      <c r="G16" s="5">
        <v>365</v>
      </c>
      <c r="H16" s="15" t="s">
        <v>12</v>
      </c>
      <c r="I16" s="5">
        <v>365</v>
      </c>
      <c r="J16" s="5" t="s">
        <v>11</v>
      </c>
      <c r="K16" s="6">
        <f>F16/G16*I16</f>
        <v>75.290999999999997</v>
      </c>
    </row>
    <row r="17" spans="1:11" x14ac:dyDescent="0.25">
      <c r="A17" s="5" t="s">
        <v>3</v>
      </c>
      <c r="B17" s="6">
        <v>261.27</v>
      </c>
      <c r="C17" s="5">
        <v>2</v>
      </c>
      <c r="D17" s="5">
        <v>1</v>
      </c>
      <c r="E17" s="5" t="s">
        <v>8</v>
      </c>
      <c r="F17" s="6">
        <f>B17/C17</f>
        <v>130.63499999999999</v>
      </c>
      <c r="G17" s="5">
        <v>365</v>
      </c>
      <c r="H17" s="15" t="s">
        <v>12</v>
      </c>
      <c r="I17" s="5">
        <v>365</v>
      </c>
      <c r="J17" s="5" t="s">
        <v>11</v>
      </c>
      <c r="K17" s="6">
        <f>F17/G17*I17</f>
        <v>130.63499999999999</v>
      </c>
    </row>
    <row r="19" spans="1:11" x14ac:dyDescent="0.25">
      <c r="A19" t="s">
        <v>10</v>
      </c>
      <c r="B19" s="4">
        <f>B13+B14+B15+B17</f>
        <v>840.78</v>
      </c>
      <c r="F19" s="4">
        <f>F13+F15+F17+F14+F16</f>
        <v>530.10300000000007</v>
      </c>
      <c r="K19" s="4">
        <f>K13+K15+K17+K14+K16</f>
        <v>530.10300000000007</v>
      </c>
    </row>
    <row r="21" spans="1:11" x14ac:dyDescent="0.25">
      <c r="G21" s="18" t="s">
        <v>17</v>
      </c>
      <c r="H21" s="19"/>
      <c r="I21" s="19"/>
      <c r="J21" s="10" t="s">
        <v>18</v>
      </c>
      <c r="K21" s="9"/>
    </row>
    <row r="22" spans="1:11" x14ac:dyDescent="0.25">
      <c r="A22" t="s">
        <v>14</v>
      </c>
      <c r="G22" s="11"/>
      <c r="H22" s="12">
        <v>-30</v>
      </c>
      <c r="I22" s="13" t="s">
        <v>19</v>
      </c>
      <c r="J22" s="13">
        <v>12</v>
      </c>
      <c r="K22" s="14">
        <f>H22*J22</f>
        <v>-360</v>
      </c>
    </row>
    <row r="24" spans="1:11" x14ac:dyDescent="0.25">
      <c r="B24" t="s">
        <v>38</v>
      </c>
      <c r="K24" s="8">
        <f>K19+K22</f>
        <v>170.10300000000007</v>
      </c>
    </row>
    <row r="26" spans="1:11" x14ac:dyDescent="0.25">
      <c r="B26" t="s">
        <v>41</v>
      </c>
    </row>
    <row r="31" spans="1:11" x14ac:dyDescent="0.25">
      <c r="B31" t="s">
        <v>20</v>
      </c>
    </row>
    <row r="32" spans="1:11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FCB2-AA9D-42DF-AFE2-225D8D825D39}">
  <sheetPr>
    <pageSetUpPr fitToPage="1"/>
  </sheetPr>
  <dimension ref="A2:M38"/>
  <sheetViews>
    <sheetView topLeftCell="A10" workbookViewId="0">
      <selection activeCell="B27" sqref="B27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3" x14ac:dyDescent="0.25">
      <c r="A2" s="2" t="s">
        <v>15</v>
      </c>
    </row>
    <row r="4" spans="1:13" x14ac:dyDescent="0.25">
      <c r="A4" t="s">
        <v>29</v>
      </c>
    </row>
    <row r="5" spans="1:13" x14ac:dyDescent="0.25">
      <c r="A5" t="s">
        <v>43</v>
      </c>
    </row>
    <row r="6" spans="1:13" x14ac:dyDescent="0.25">
      <c r="A6" t="s">
        <v>44</v>
      </c>
    </row>
    <row r="8" spans="1:13" ht="19.5" x14ac:dyDescent="0.3">
      <c r="A8" s="3" t="s">
        <v>42</v>
      </c>
    </row>
    <row r="9" spans="1:13" ht="19.5" x14ac:dyDescent="0.3">
      <c r="A9" s="3"/>
    </row>
    <row r="11" spans="1:13" x14ac:dyDescent="0.25">
      <c r="A11" t="s">
        <v>28</v>
      </c>
    </row>
    <row r="12" spans="1:13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3" x14ac:dyDescent="0.25">
      <c r="A13" s="5" t="s">
        <v>0</v>
      </c>
      <c r="B13" s="6">
        <v>460</v>
      </c>
      <c r="C13" s="5">
        <v>2</v>
      </c>
      <c r="D13" s="5">
        <v>1</v>
      </c>
      <c r="E13" s="5" t="s">
        <v>8</v>
      </c>
      <c r="F13" s="6">
        <f>B13/2</f>
        <v>230</v>
      </c>
      <c r="G13" s="5">
        <v>365</v>
      </c>
      <c r="H13" s="15" t="s">
        <v>12</v>
      </c>
      <c r="I13" s="5">
        <v>365</v>
      </c>
      <c r="J13" s="5" t="s">
        <v>11</v>
      </c>
      <c r="K13" s="7">
        <f>F13/G13*I13</f>
        <v>230</v>
      </c>
    </row>
    <row r="14" spans="1:13" x14ac:dyDescent="0.25">
      <c r="A14" s="5" t="s">
        <v>1</v>
      </c>
      <c r="B14" s="6">
        <f>4*14.96</f>
        <v>59.84</v>
      </c>
      <c r="C14" s="16">
        <v>100</v>
      </c>
      <c r="D14" s="5">
        <v>30</v>
      </c>
      <c r="E14" s="5" t="s">
        <v>9</v>
      </c>
      <c r="F14" s="6">
        <f>B14/100*30</f>
        <v>17.952000000000002</v>
      </c>
      <c r="G14" s="5">
        <v>365</v>
      </c>
      <c r="H14" s="15" t="s">
        <v>12</v>
      </c>
      <c r="I14" s="5">
        <v>365</v>
      </c>
      <c r="J14" s="5" t="s">
        <v>11</v>
      </c>
      <c r="K14" s="6">
        <f>F14/G14*I14</f>
        <v>17.952000000000002</v>
      </c>
      <c r="M14" s="8"/>
    </row>
    <row r="15" spans="1:13" x14ac:dyDescent="0.25">
      <c r="A15" s="5" t="s">
        <v>2</v>
      </c>
      <c r="B15" s="6">
        <f>3*28.06+28.09</f>
        <v>112.27</v>
      </c>
      <c r="C15" s="16">
        <v>100</v>
      </c>
      <c r="D15" s="5">
        <v>30</v>
      </c>
      <c r="E15" s="5" t="s">
        <v>9</v>
      </c>
      <c r="F15" s="6">
        <f>B15/100*30</f>
        <v>33.680999999999997</v>
      </c>
      <c r="G15" s="5">
        <v>365</v>
      </c>
      <c r="H15" s="15" t="s">
        <v>12</v>
      </c>
      <c r="I15" s="5">
        <v>365</v>
      </c>
      <c r="J15" s="5" t="s">
        <v>11</v>
      </c>
      <c r="K15" s="6">
        <f>F15/G15*I15</f>
        <v>33.680999999999997</v>
      </c>
    </row>
    <row r="16" spans="1:13" x14ac:dyDescent="0.25">
      <c r="A16" s="5" t="s">
        <v>40</v>
      </c>
      <c r="B16" s="6">
        <v>175.76</v>
      </c>
      <c r="C16" s="16">
        <v>100</v>
      </c>
      <c r="D16" s="5">
        <v>30</v>
      </c>
      <c r="E16" s="5" t="s">
        <v>9</v>
      </c>
      <c r="F16" s="6">
        <f>B16/100*30</f>
        <v>52.727999999999994</v>
      </c>
      <c r="G16" s="5">
        <v>365</v>
      </c>
      <c r="H16" s="15" t="s">
        <v>12</v>
      </c>
      <c r="I16" s="5">
        <v>365</v>
      </c>
      <c r="J16" s="5" t="s">
        <v>11</v>
      </c>
      <c r="K16" s="6">
        <f>F16/G16*I16</f>
        <v>52.727999999999994</v>
      </c>
    </row>
    <row r="17" spans="1:11" x14ac:dyDescent="0.25">
      <c r="A17" s="5" t="s">
        <v>3</v>
      </c>
      <c r="B17" s="6">
        <f>76.68*4</f>
        <v>306.72000000000003</v>
      </c>
      <c r="C17" s="5">
        <v>2</v>
      </c>
      <c r="D17" s="5">
        <v>1</v>
      </c>
      <c r="E17" s="5" t="s">
        <v>8</v>
      </c>
      <c r="F17" s="6">
        <f>B17/C17</f>
        <v>153.36000000000001</v>
      </c>
      <c r="G17" s="5">
        <v>365</v>
      </c>
      <c r="H17" s="15" t="s">
        <v>12</v>
      </c>
      <c r="I17" s="5">
        <v>365</v>
      </c>
      <c r="J17" s="5" t="s">
        <v>11</v>
      </c>
      <c r="K17" s="6">
        <f>F17/G17*I17</f>
        <v>153.36000000000001</v>
      </c>
    </row>
    <row r="19" spans="1:11" x14ac:dyDescent="0.25">
      <c r="A19" t="s">
        <v>10</v>
      </c>
      <c r="B19" s="4">
        <f>B13+B14+B15+B17</f>
        <v>938.83</v>
      </c>
      <c r="F19" s="4">
        <f>F13+F15+F17+F14+F16</f>
        <v>487.721</v>
      </c>
      <c r="K19" s="4">
        <f>K13+K15+K17+K14+K16</f>
        <v>487.721</v>
      </c>
    </row>
    <row r="21" spans="1:11" x14ac:dyDescent="0.25">
      <c r="G21" s="18" t="s">
        <v>17</v>
      </c>
      <c r="H21" s="19"/>
      <c r="I21" s="19"/>
      <c r="J21" s="10" t="s">
        <v>18</v>
      </c>
      <c r="K21" s="9"/>
    </row>
    <row r="22" spans="1:11" x14ac:dyDescent="0.25">
      <c r="A22" t="s">
        <v>14</v>
      </c>
      <c r="G22" s="11"/>
      <c r="H22" s="12">
        <v>-30</v>
      </c>
      <c r="I22" s="13" t="s">
        <v>19</v>
      </c>
      <c r="J22" s="13">
        <v>12</v>
      </c>
      <c r="K22" s="14">
        <f>H22*J22</f>
        <v>-360</v>
      </c>
    </row>
    <row r="24" spans="1:11" x14ac:dyDescent="0.25">
      <c r="B24" t="s">
        <v>45</v>
      </c>
      <c r="K24" s="8">
        <f>K19+K22</f>
        <v>127.721</v>
      </c>
    </row>
    <row r="26" spans="1:11" x14ac:dyDescent="0.25">
      <c r="B26" t="s">
        <v>49</v>
      </c>
    </row>
    <row r="27" spans="1:11" x14ac:dyDescent="0.25">
      <c r="B27" t="s">
        <v>46</v>
      </c>
    </row>
    <row r="28" spans="1:11" x14ac:dyDescent="0.25">
      <c r="B28" t="s">
        <v>47</v>
      </c>
    </row>
    <row r="29" spans="1:11" x14ac:dyDescent="0.25">
      <c r="B29" t="s">
        <v>48</v>
      </c>
    </row>
    <row r="31" spans="1:11" x14ac:dyDescent="0.25">
      <c r="B31" t="s">
        <v>20</v>
      </c>
    </row>
    <row r="32" spans="1:11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5AA8-95C0-436B-9D98-896C2843D371}">
  <sheetPr>
    <pageSetUpPr fitToPage="1"/>
  </sheetPr>
  <dimension ref="A2:K38"/>
  <sheetViews>
    <sheetView workbookViewId="0">
      <selection activeCell="E26" sqref="E26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1" x14ac:dyDescent="0.25">
      <c r="A2" s="2" t="s">
        <v>15</v>
      </c>
    </row>
    <row r="4" spans="1:11" x14ac:dyDescent="0.25">
      <c r="A4" t="s">
        <v>33</v>
      </c>
    </row>
    <row r="5" spans="1:11" x14ac:dyDescent="0.25">
      <c r="A5" t="s">
        <v>43</v>
      </c>
    </row>
    <row r="6" spans="1:11" x14ac:dyDescent="0.25">
      <c r="A6" t="s">
        <v>44</v>
      </c>
    </row>
    <row r="8" spans="1:11" ht="19.5" x14ac:dyDescent="0.3">
      <c r="A8" s="3" t="s">
        <v>42</v>
      </c>
    </row>
    <row r="9" spans="1:11" ht="19.5" x14ac:dyDescent="0.3">
      <c r="A9" s="3"/>
    </row>
    <row r="11" spans="1:11" x14ac:dyDescent="0.25">
      <c r="A11" t="s">
        <v>28</v>
      </c>
    </row>
    <row r="12" spans="1:11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1" x14ac:dyDescent="0.25">
      <c r="A13" s="5" t="s">
        <v>0</v>
      </c>
      <c r="B13" s="6">
        <v>460</v>
      </c>
      <c r="C13" s="5">
        <v>2</v>
      </c>
      <c r="D13" s="5">
        <v>1</v>
      </c>
      <c r="E13" s="5" t="s">
        <v>8</v>
      </c>
      <c r="F13" s="6">
        <f>B13/2</f>
        <v>230</v>
      </c>
      <c r="G13" s="5">
        <v>365</v>
      </c>
      <c r="H13" s="15" t="s">
        <v>12</v>
      </c>
      <c r="I13" s="5">
        <v>365</v>
      </c>
      <c r="J13" s="5" t="s">
        <v>11</v>
      </c>
      <c r="K13" s="7">
        <f>F13/G13*I13</f>
        <v>230</v>
      </c>
    </row>
    <row r="14" spans="1:11" x14ac:dyDescent="0.25">
      <c r="A14" s="5" t="s">
        <v>1</v>
      </c>
      <c r="B14" s="6">
        <f>4*14.96</f>
        <v>59.84</v>
      </c>
      <c r="C14" s="16">
        <v>100</v>
      </c>
      <c r="D14" s="5">
        <v>70</v>
      </c>
      <c r="E14" s="5" t="s">
        <v>9</v>
      </c>
      <c r="F14" s="6">
        <f>B14/100*D14</f>
        <v>41.888000000000005</v>
      </c>
      <c r="G14" s="5">
        <v>365</v>
      </c>
      <c r="H14" s="15" t="s">
        <v>12</v>
      </c>
      <c r="I14" s="5">
        <v>365</v>
      </c>
      <c r="J14" s="5" t="s">
        <v>11</v>
      </c>
      <c r="K14" s="6">
        <f>F14/G14*I14</f>
        <v>41.888000000000005</v>
      </c>
    </row>
    <row r="15" spans="1:11" x14ac:dyDescent="0.25">
      <c r="A15" s="5" t="s">
        <v>2</v>
      </c>
      <c r="B15" s="6">
        <f>3*28.06+28.09</f>
        <v>112.27</v>
      </c>
      <c r="C15" s="16">
        <v>100</v>
      </c>
      <c r="D15" s="5">
        <v>70</v>
      </c>
      <c r="E15" s="5" t="s">
        <v>9</v>
      </c>
      <c r="F15" s="6">
        <f>B15/100*D15</f>
        <v>78.588999999999999</v>
      </c>
      <c r="G15" s="5">
        <v>365</v>
      </c>
      <c r="H15" s="15" t="s">
        <v>12</v>
      </c>
      <c r="I15" s="5">
        <v>365</v>
      </c>
      <c r="J15" s="5" t="s">
        <v>11</v>
      </c>
      <c r="K15" s="6">
        <f>F15/G15*I15</f>
        <v>78.588999999999999</v>
      </c>
    </row>
    <row r="16" spans="1:11" x14ac:dyDescent="0.25">
      <c r="A16" s="5" t="s">
        <v>40</v>
      </c>
      <c r="B16" s="6">
        <v>175.76</v>
      </c>
      <c r="C16" s="16">
        <v>100</v>
      </c>
      <c r="D16" s="5">
        <v>70</v>
      </c>
      <c r="E16" s="5" t="s">
        <v>9</v>
      </c>
      <c r="F16" s="6">
        <f>B16/100*30</f>
        <v>52.727999999999994</v>
      </c>
      <c r="G16" s="5">
        <v>365</v>
      </c>
      <c r="H16" s="15" t="s">
        <v>12</v>
      </c>
      <c r="I16" s="5">
        <v>365</v>
      </c>
      <c r="J16" s="5" t="s">
        <v>11</v>
      </c>
      <c r="K16" s="6">
        <f>F16/G16*I16</f>
        <v>52.727999999999994</v>
      </c>
    </row>
    <row r="17" spans="1:11" x14ac:dyDescent="0.25">
      <c r="A17" s="5" t="s">
        <v>3</v>
      </c>
      <c r="B17" s="6">
        <f>76.68*4</f>
        <v>306.72000000000003</v>
      </c>
      <c r="C17" s="5">
        <v>2</v>
      </c>
      <c r="D17" s="5">
        <v>1</v>
      </c>
      <c r="E17" s="5" t="s">
        <v>8</v>
      </c>
      <c r="F17" s="6">
        <f>B17/C17</f>
        <v>153.36000000000001</v>
      </c>
      <c r="G17" s="5">
        <v>365</v>
      </c>
      <c r="H17" s="15" t="s">
        <v>12</v>
      </c>
      <c r="I17" s="5">
        <v>365</v>
      </c>
      <c r="J17" s="5" t="s">
        <v>11</v>
      </c>
      <c r="K17" s="6">
        <f>F17/G17*I17</f>
        <v>153.36000000000001</v>
      </c>
    </row>
    <row r="19" spans="1:11" x14ac:dyDescent="0.25">
      <c r="A19" t="s">
        <v>10</v>
      </c>
      <c r="B19" s="4">
        <f>B13+B14+B15+B17</f>
        <v>938.83</v>
      </c>
      <c r="F19" s="4">
        <f>F13+F15+F17+F14+F16</f>
        <v>556.56499999999994</v>
      </c>
      <c r="K19" s="4">
        <f>K13+K15+K17+K14+K16</f>
        <v>556.56499999999994</v>
      </c>
    </row>
    <row r="21" spans="1:11" x14ac:dyDescent="0.25">
      <c r="G21" s="18" t="s">
        <v>17</v>
      </c>
      <c r="H21" s="19"/>
      <c r="I21" s="19"/>
      <c r="J21" s="10" t="s">
        <v>18</v>
      </c>
      <c r="K21" s="9"/>
    </row>
    <row r="22" spans="1:11" x14ac:dyDescent="0.25">
      <c r="A22" t="s">
        <v>14</v>
      </c>
      <c r="G22" s="11"/>
      <c r="H22" s="12">
        <v>-30</v>
      </c>
      <c r="I22" s="13" t="s">
        <v>19</v>
      </c>
      <c r="J22" s="13">
        <v>12</v>
      </c>
      <c r="K22" s="14">
        <f>H22*J22</f>
        <v>-360</v>
      </c>
    </row>
    <row r="24" spans="1:11" x14ac:dyDescent="0.25">
      <c r="B24" t="s">
        <v>45</v>
      </c>
      <c r="K24" s="8">
        <f>K19+K22</f>
        <v>196.56499999999994</v>
      </c>
    </row>
    <row r="26" spans="1:11" x14ac:dyDescent="0.25">
      <c r="B26" t="s">
        <v>50</v>
      </c>
    </row>
    <row r="27" spans="1:11" x14ac:dyDescent="0.25">
      <c r="B27" t="s">
        <v>46</v>
      </c>
    </row>
    <row r="28" spans="1:11" x14ac:dyDescent="0.25">
      <c r="B28" t="s">
        <v>47</v>
      </c>
    </row>
    <row r="29" spans="1:11" x14ac:dyDescent="0.25">
      <c r="B29" t="s">
        <v>48</v>
      </c>
      <c r="C29">
        <v>0</v>
      </c>
    </row>
    <row r="31" spans="1:11" x14ac:dyDescent="0.25">
      <c r="B31" t="s">
        <v>20</v>
      </c>
    </row>
    <row r="32" spans="1:11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7646-C02B-442D-9C71-9C06108348F3}">
  <sheetPr>
    <pageSetUpPr fitToPage="1"/>
  </sheetPr>
  <dimension ref="A2:K38"/>
  <sheetViews>
    <sheetView topLeftCell="A7" workbookViewId="0">
      <selection activeCell="D26" sqref="D26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1" x14ac:dyDescent="0.25">
      <c r="A2" s="2" t="s">
        <v>15</v>
      </c>
    </row>
    <row r="4" spans="1:11" x14ac:dyDescent="0.25">
      <c r="A4" t="s">
        <v>33</v>
      </c>
    </row>
    <row r="5" spans="1:11" x14ac:dyDescent="0.25">
      <c r="A5" t="s">
        <v>43</v>
      </c>
    </row>
    <row r="6" spans="1:11" x14ac:dyDescent="0.25">
      <c r="A6" t="s">
        <v>44</v>
      </c>
    </row>
    <row r="8" spans="1:11" ht="19.5" x14ac:dyDescent="0.3">
      <c r="A8" s="3" t="s">
        <v>51</v>
      </c>
    </row>
    <row r="9" spans="1:11" ht="19.5" x14ac:dyDescent="0.3">
      <c r="A9" s="3"/>
    </row>
    <row r="11" spans="1:11" x14ac:dyDescent="0.25">
      <c r="A11" t="s">
        <v>28</v>
      </c>
    </row>
    <row r="12" spans="1:11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1" x14ac:dyDescent="0.25">
      <c r="A13" s="5" t="s">
        <v>0</v>
      </c>
      <c r="B13" s="6">
        <v>386.1</v>
      </c>
      <c r="C13" s="5">
        <v>2</v>
      </c>
      <c r="D13" s="5">
        <v>1</v>
      </c>
      <c r="E13" s="5" t="s">
        <v>8</v>
      </c>
      <c r="F13" s="6">
        <f>B13/2</f>
        <v>193.05</v>
      </c>
      <c r="G13" s="5">
        <v>365</v>
      </c>
      <c r="H13" s="15" t="s">
        <v>12</v>
      </c>
      <c r="I13" s="5">
        <v>120</v>
      </c>
      <c r="J13" s="5" t="s">
        <v>11</v>
      </c>
      <c r="K13" s="7">
        <f>F13/G13*I13</f>
        <v>63.468493150684935</v>
      </c>
    </row>
    <row r="14" spans="1:11" x14ac:dyDescent="0.25">
      <c r="A14" s="5" t="s">
        <v>1</v>
      </c>
      <c r="B14" s="6">
        <f>4*14.96</f>
        <v>59.84</v>
      </c>
      <c r="C14" s="16">
        <v>100</v>
      </c>
      <c r="D14" s="5">
        <v>70</v>
      </c>
      <c r="E14" s="5" t="s">
        <v>9</v>
      </c>
      <c r="F14" s="6">
        <f>B14/100*D14</f>
        <v>41.888000000000005</v>
      </c>
      <c r="G14" s="5">
        <v>365</v>
      </c>
      <c r="H14" s="15" t="s">
        <v>12</v>
      </c>
      <c r="I14" s="5">
        <v>120</v>
      </c>
      <c r="J14" s="5" t="s">
        <v>11</v>
      </c>
      <c r="K14" s="6">
        <f>F14/G14*I14</f>
        <v>13.771397260273973</v>
      </c>
    </row>
    <row r="15" spans="1:11" x14ac:dyDescent="0.25">
      <c r="A15" s="5" t="s">
        <v>2</v>
      </c>
      <c r="B15" s="6">
        <f>3*28.06+28.09</f>
        <v>112.27</v>
      </c>
      <c r="C15" s="16">
        <v>100</v>
      </c>
      <c r="D15" s="5">
        <v>70</v>
      </c>
      <c r="E15" s="5" t="s">
        <v>9</v>
      </c>
      <c r="F15" s="6">
        <f>B15/100*D15</f>
        <v>78.588999999999999</v>
      </c>
      <c r="G15" s="5">
        <v>365</v>
      </c>
      <c r="H15" s="15" t="s">
        <v>12</v>
      </c>
      <c r="I15" s="5">
        <v>120</v>
      </c>
      <c r="J15" s="5" t="s">
        <v>11</v>
      </c>
      <c r="K15" s="6">
        <f>F15/G15*I15</f>
        <v>25.837479452054794</v>
      </c>
    </row>
    <row r="16" spans="1:11" x14ac:dyDescent="0.25">
      <c r="A16" s="5" t="s">
        <v>40</v>
      </c>
      <c r="B16" s="6">
        <v>175.76</v>
      </c>
      <c r="C16" s="16">
        <v>100</v>
      </c>
      <c r="D16" s="5">
        <v>70</v>
      </c>
      <c r="E16" s="5" t="s">
        <v>9</v>
      </c>
      <c r="F16" s="6">
        <f>B16/100*30</f>
        <v>52.727999999999994</v>
      </c>
      <c r="G16" s="5">
        <v>365</v>
      </c>
      <c r="H16" s="15" t="s">
        <v>12</v>
      </c>
      <c r="I16" s="5">
        <v>120</v>
      </c>
      <c r="J16" s="5" t="s">
        <v>11</v>
      </c>
      <c r="K16" s="6">
        <f>F16/G16*I16</f>
        <v>17.335232876712325</v>
      </c>
    </row>
    <row r="17" spans="1:11" x14ac:dyDescent="0.25">
      <c r="A17" s="5" t="s">
        <v>3</v>
      </c>
      <c r="B17" s="6">
        <f>76.68*4</f>
        <v>306.72000000000003</v>
      </c>
      <c r="C17" s="5">
        <v>2</v>
      </c>
      <c r="D17" s="5">
        <v>1</v>
      </c>
      <c r="E17" s="5" t="s">
        <v>8</v>
      </c>
      <c r="F17" s="6">
        <f>B17/C17</f>
        <v>153.36000000000001</v>
      </c>
      <c r="G17" s="5">
        <v>365</v>
      </c>
      <c r="H17" s="15" t="s">
        <v>12</v>
      </c>
      <c r="I17" s="5">
        <v>120</v>
      </c>
      <c r="J17" s="5" t="s">
        <v>11</v>
      </c>
      <c r="K17" s="6">
        <f>F17/G17*I17</f>
        <v>50.419726027397267</v>
      </c>
    </row>
    <row r="19" spans="1:11" x14ac:dyDescent="0.25">
      <c r="A19" t="s">
        <v>10</v>
      </c>
      <c r="B19" s="4">
        <f>B13+B14+B15+B17</f>
        <v>864.93000000000006</v>
      </c>
      <c r="F19" s="4">
        <f>F13+F15+F17+F14+F16</f>
        <v>519.61500000000001</v>
      </c>
      <c r="K19" s="4">
        <f>K13+K15+K17+K14+K16</f>
        <v>170.8323287671233</v>
      </c>
    </row>
    <row r="21" spans="1:11" x14ac:dyDescent="0.25">
      <c r="G21" s="18" t="s">
        <v>17</v>
      </c>
      <c r="H21" s="19"/>
      <c r="I21" s="19"/>
      <c r="J21" s="10" t="s">
        <v>18</v>
      </c>
      <c r="K21" s="9"/>
    </row>
    <row r="22" spans="1:11" x14ac:dyDescent="0.25">
      <c r="A22" t="s">
        <v>14</v>
      </c>
      <c r="G22" s="11"/>
      <c r="H22" s="12">
        <v>-30</v>
      </c>
      <c r="I22" s="13" t="s">
        <v>19</v>
      </c>
      <c r="J22" s="13">
        <v>4</v>
      </c>
      <c r="K22" s="14">
        <f>H22*J22</f>
        <v>-120</v>
      </c>
    </row>
    <row r="24" spans="1:11" x14ac:dyDescent="0.25">
      <c r="B24" t="s">
        <v>52</v>
      </c>
      <c r="K24" s="8">
        <f>K19+K22</f>
        <v>50.8323287671233</v>
      </c>
    </row>
    <row r="26" spans="1:11" x14ac:dyDescent="0.25">
      <c r="B26" t="s">
        <v>53</v>
      </c>
    </row>
    <row r="27" spans="1:11" x14ac:dyDescent="0.25">
      <c r="B27" t="s">
        <v>46</v>
      </c>
    </row>
    <row r="28" spans="1:11" x14ac:dyDescent="0.25">
      <c r="B28" t="s">
        <v>47</v>
      </c>
    </row>
    <row r="29" spans="1:11" x14ac:dyDescent="0.25">
      <c r="B29" t="s">
        <v>48</v>
      </c>
    </row>
    <row r="31" spans="1:11" x14ac:dyDescent="0.25">
      <c r="B31" t="s">
        <v>20</v>
      </c>
    </row>
    <row r="32" spans="1:11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6F07-49BF-46F3-B99C-DB1824011D45}">
  <sheetPr>
    <pageSetUpPr fitToPage="1"/>
  </sheetPr>
  <dimension ref="A2:M38"/>
  <sheetViews>
    <sheetView workbookViewId="0">
      <selection activeCell="J22" sqref="J22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3" x14ac:dyDescent="0.25">
      <c r="A2" s="2" t="s">
        <v>15</v>
      </c>
    </row>
    <row r="4" spans="1:13" x14ac:dyDescent="0.25">
      <c r="A4" t="s">
        <v>29</v>
      </c>
    </row>
    <row r="5" spans="1:13" x14ac:dyDescent="0.25">
      <c r="A5" t="s">
        <v>43</v>
      </c>
    </row>
    <row r="6" spans="1:13" x14ac:dyDescent="0.25">
      <c r="A6" t="s">
        <v>44</v>
      </c>
    </row>
    <row r="8" spans="1:13" ht="19.5" x14ac:dyDescent="0.3">
      <c r="A8" s="3" t="s">
        <v>51</v>
      </c>
    </row>
    <row r="9" spans="1:13" ht="19.5" x14ac:dyDescent="0.3">
      <c r="A9" s="3"/>
    </row>
    <row r="11" spans="1:13" x14ac:dyDescent="0.25">
      <c r="A11" t="s">
        <v>28</v>
      </c>
    </row>
    <row r="12" spans="1:13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3" x14ac:dyDescent="0.25">
      <c r="A13" s="5" t="s">
        <v>0</v>
      </c>
      <c r="B13" s="6">
        <v>386.1</v>
      </c>
      <c r="C13" s="5">
        <v>2</v>
      </c>
      <c r="D13" s="5">
        <v>1</v>
      </c>
      <c r="E13" s="5" t="s">
        <v>8</v>
      </c>
      <c r="F13" s="6">
        <f>B13/2</f>
        <v>193.05</v>
      </c>
      <c r="G13" s="5">
        <v>365</v>
      </c>
      <c r="H13" s="15" t="s">
        <v>12</v>
      </c>
      <c r="I13" s="5">
        <v>120</v>
      </c>
      <c r="J13" s="5" t="s">
        <v>11</v>
      </c>
      <c r="K13" s="7">
        <f>F13/G13*I13</f>
        <v>63.468493150684935</v>
      </c>
    </row>
    <row r="14" spans="1:13" x14ac:dyDescent="0.25">
      <c r="A14" s="5" t="s">
        <v>1</v>
      </c>
      <c r="B14" s="6">
        <f>4*14.96</f>
        <v>59.84</v>
      </c>
      <c r="C14" s="16">
        <v>100</v>
      </c>
      <c r="D14" s="5">
        <v>30</v>
      </c>
      <c r="E14" s="5" t="s">
        <v>9</v>
      </c>
      <c r="F14" s="6">
        <f>B14/100*30</f>
        <v>17.952000000000002</v>
      </c>
      <c r="G14" s="5">
        <v>365</v>
      </c>
      <c r="H14" s="15" t="s">
        <v>12</v>
      </c>
      <c r="I14" s="5">
        <v>120</v>
      </c>
      <c r="J14" s="5" t="s">
        <v>11</v>
      </c>
      <c r="K14" s="6">
        <f>F14/G14*I14</f>
        <v>5.9020273972602748</v>
      </c>
      <c r="M14" s="8"/>
    </row>
    <row r="15" spans="1:13" x14ac:dyDescent="0.25">
      <c r="A15" s="5" t="s">
        <v>2</v>
      </c>
      <c r="B15" s="6">
        <f>3*28.06+28.09</f>
        <v>112.27</v>
      </c>
      <c r="C15" s="16">
        <v>100</v>
      </c>
      <c r="D15" s="5">
        <v>30</v>
      </c>
      <c r="E15" s="5" t="s">
        <v>9</v>
      </c>
      <c r="F15" s="6">
        <f>B15/100*30</f>
        <v>33.680999999999997</v>
      </c>
      <c r="G15" s="5">
        <v>365</v>
      </c>
      <c r="H15" s="15" t="s">
        <v>12</v>
      </c>
      <c r="I15" s="5">
        <v>120</v>
      </c>
      <c r="J15" s="5" t="s">
        <v>11</v>
      </c>
      <c r="K15" s="6">
        <f>F15/G15*I15</f>
        <v>11.073205479452055</v>
      </c>
    </row>
    <row r="16" spans="1:13" x14ac:dyDescent="0.25">
      <c r="A16" s="5" t="s">
        <v>40</v>
      </c>
      <c r="B16" s="6">
        <v>175.76</v>
      </c>
      <c r="C16" s="16">
        <v>100</v>
      </c>
      <c r="D16" s="5">
        <v>30</v>
      </c>
      <c r="E16" s="5" t="s">
        <v>9</v>
      </c>
      <c r="F16" s="6">
        <f>B16/100*30</f>
        <v>52.727999999999994</v>
      </c>
      <c r="G16" s="5">
        <v>365</v>
      </c>
      <c r="H16" s="15" t="s">
        <v>12</v>
      </c>
      <c r="I16" s="5">
        <v>120</v>
      </c>
      <c r="J16" s="5" t="s">
        <v>11</v>
      </c>
      <c r="K16" s="6">
        <f>F16/G16*I16</f>
        <v>17.335232876712325</v>
      </c>
    </row>
    <row r="17" spans="1:11" x14ac:dyDescent="0.25">
      <c r="A17" s="5" t="s">
        <v>3</v>
      </c>
      <c r="B17" s="6">
        <f>76.68*4</f>
        <v>306.72000000000003</v>
      </c>
      <c r="C17" s="5">
        <v>2</v>
      </c>
      <c r="D17" s="5">
        <v>1</v>
      </c>
      <c r="E17" s="5" t="s">
        <v>8</v>
      </c>
      <c r="F17" s="6">
        <f>B17/C17</f>
        <v>153.36000000000001</v>
      </c>
      <c r="G17" s="5">
        <v>365</v>
      </c>
      <c r="H17" s="15" t="s">
        <v>12</v>
      </c>
      <c r="I17" s="5">
        <v>120</v>
      </c>
      <c r="J17" s="5" t="s">
        <v>11</v>
      </c>
      <c r="K17" s="6">
        <f>F17/G17*I17</f>
        <v>50.419726027397267</v>
      </c>
    </row>
    <row r="19" spans="1:11" x14ac:dyDescent="0.25">
      <c r="A19" t="s">
        <v>10</v>
      </c>
      <c r="B19" s="4">
        <f>B13+B14+B15+B17</f>
        <v>864.93000000000006</v>
      </c>
      <c r="F19" s="4">
        <f>F13+F15+F17+F14+F16</f>
        <v>450.77100000000002</v>
      </c>
      <c r="K19" s="4">
        <f>K13+K15+K17+K14+K16</f>
        <v>148.19868493150685</v>
      </c>
    </row>
    <row r="21" spans="1:11" x14ac:dyDescent="0.25">
      <c r="G21" s="18" t="s">
        <v>17</v>
      </c>
      <c r="H21" s="19"/>
      <c r="I21" s="19"/>
      <c r="J21" s="10" t="s">
        <v>18</v>
      </c>
      <c r="K21" s="9"/>
    </row>
    <row r="22" spans="1:11" x14ac:dyDescent="0.25">
      <c r="A22" t="s">
        <v>14</v>
      </c>
      <c r="G22" s="11"/>
      <c r="H22" s="12">
        <v>-30</v>
      </c>
      <c r="I22" s="13" t="s">
        <v>19</v>
      </c>
      <c r="J22" s="13">
        <v>4</v>
      </c>
      <c r="K22" s="14">
        <f>H22*J22</f>
        <v>-120</v>
      </c>
    </row>
    <row r="24" spans="1:11" x14ac:dyDescent="0.25">
      <c r="B24" t="s">
        <v>52</v>
      </c>
      <c r="K24" s="8">
        <f>K19+K22</f>
        <v>28.198684931506847</v>
      </c>
    </row>
    <row r="26" spans="1:11" x14ac:dyDescent="0.25">
      <c r="B26" t="s">
        <v>54</v>
      </c>
    </row>
    <row r="27" spans="1:11" x14ac:dyDescent="0.25">
      <c r="B27" t="s">
        <v>46</v>
      </c>
    </row>
    <row r="28" spans="1:11" x14ac:dyDescent="0.25">
      <c r="B28" t="s">
        <v>47</v>
      </c>
    </row>
    <row r="29" spans="1:11" x14ac:dyDescent="0.25">
      <c r="B29" t="s">
        <v>48</v>
      </c>
    </row>
    <row r="31" spans="1:11" x14ac:dyDescent="0.25">
      <c r="B31" t="s">
        <v>20</v>
      </c>
    </row>
    <row r="32" spans="1:11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B0A8-8B47-4077-9C8F-220F2B3EBB75}">
  <sheetPr>
    <pageSetUpPr fitToPage="1"/>
  </sheetPr>
  <dimension ref="A2:M38"/>
  <sheetViews>
    <sheetView tabSelected="1" topLeftCell="A3" workbookViewId="0">
      <selection activeCell="H10" sqref="H10"/>
    </sheetView>
  </sheetViews>
  <sheetFormatPr baseColWidth="10" defaultRowHeight="15" x14ac:dyDescent="0.25"/>
  <cols>
    <col min="1" max="1" width="26.85546875" bestFit="1" customWidth="1"/>
    <col min="2" max="2" width="14.42578125" bestFit="1" customWidth="1"/>
    <col min="3" max="3" width="13.5703125" bestFit="1" customWidth="1"/>
    <col min="5" max="5" width="20" bestFit="1" customWidth="1"/>
    <col min="6" max="6" width="13.28515625" customWidth="1"/>
    <col min="7" max="7" width="9.42578125" customWidth="1"/>
    <col min="9" max="9" width="9.85546875" customWidth="1"/>
    <col min="11" max="11" width="10.7109375" customWidth="1"/>
    <col min="14" max="14" width="7.5703125" customWidth="1"/>
    <col min="15" max="15" width="3.7109375" customWidth="1"/>
    <col min="16" max="16" width="5.7109375" customWidth="1"/>
  </cols>
  <sheetData>
    <row r="2" spans="1:13" x14ac:dyDescent="0.25">
      <c r="A2" s="2" t="s">
        <v>15</v>
      </c>
    </row>
    <row r="4" spans="1:13" x14ac:dyDescent="0.25">
      <c r="A4" t="s">
        <v>55</v>
      </c>
    </row>
    <row r="5" spans="1:13" x14ac:dyDescent="0.25">
      <c r="A5" t="s">
        <v>30</v>
      </c>
    </row>
    <row r="6" spans="1:13" x14ac:dyDescent="0.25">
      <c r="A6" t="s">
        <v>27</v>
      </c>
    </row>
    <row r="8" spans="1:13" ht="19.5" x14ac:dyDescent="0.3">
      <c r="A8" s="3" t="s">
        <v>63</v>
      </c>
    </row>
    <row r="9" spans="1:13" ht="19.5" x14ac:dyDescent="0.3">
      <c r="A9" s="3"/>
    </row>
    <row r="11" spans="1:13" x14ac:dyDescent="0.25">
      <c r="A11" t="s">
        <v>28</v>
      </c>
    </row>
    <row r="12" spans="1:13" x14ac:dyDescent="0.25">
      <c r="A12" s="5"/>
      <c r="B12" s="5" t="s">
        <v>4</v>
      </c>
      <c r="C12" s="5" t="s">
        <v>5</v>
      </c>
      <c r="D12" s="5" t="s">
        <v>6</v>
      </c>
      <c r="E12" s="5"/>
      <c r="F12" s="5" t="s">
        <v>16</v>
      </c>
      <c r="G12" s="17" t="s">
        <v>13</v>
      </c>
      <c r="H12" s="17"/>
      <c r="I12" s="17"/>
      <c r="J12" s="17"/>
      <c r="K12" s="5" t="s">
        <v>7</v>
      </c>
    </row>
    <row r="13" spans="1:13" x14ac:dyDescent="0.25">
      <c r="A13" s="5" t="s">
        <v>0</v>
      </c>
      <c r="B13" s="6">
        <v>386.1</v>
      </c>
      <c r="C13" s="5">
        <v>1</v>
      </c>
      <c r="D13" s="5">
        <v>1</v>
      </c>
      <c r="E13" s="5" t="s">
        <v>8</v>
      </c>
      <c r="F13" s="6">
        <f>B13/2</f>
        <v>193.05</v>
      </c>
      <c r="G13" s="5">
        <v>365</v>
      </c>
      <c r="H13" s="15" t="s">
        <v>12</v>
      </c>
      <c r="I13" s="5">
        <f>365-120</f>
        <v>245</v>
      </c>
      <c r="J13" s="5" t="s">
        <v>11</v>
      </c>
      <c r="K13" s="7">
        <f>F13/G13*I13</f>
        <v>129.58150684931508</v>
      </c>
      <c r="L13" s="8"/>
    </row>
    <row r="14" spans="1:13" x14ac:dyDescent="0.25">
      <c r="A14" s="5" t="s">
        <v>1</v>
      </c>
      <c r="B14" s="6">
        <f>4*14.96</f>
        <v>59.84</v>
      </c>
      <c r="C14" s="16">
        <v>100</v>
      </c>
      <c r="D14" s="5">
        <v>100</v>
      </c>
      <c r="E14" s="5" t="s">
        <v>9</v>
      </c>
      <c r="F14" s="6">
        <f>B14/100*100</f>
        <v>59.84</v>
      </c>
      <c r="G14" s="5">
        <v>365</v>
      </c>
      <c r="H14" s="15" t="s">
        <v>12</v>
      </c>
      <c r="I14" s="5">
        <v>245</v>
      </c>
      <c r="J14" s="5" t="s">
        <v>11</v>
      </c>
      <c r="K14" s="6">
        <f>F14/G14*I14</f>
        <v>40.166575342465755</v>
      </c>
      <c r="L14" s="8"/>
      <c r="M14" s="8"/>
    </row>
    <row r="15" spans="1:13" x14ac:dyDescent="0.25">
      <c r="A15" s="5" t="s">
        <v>2</v>
      </c>
      <c r="B15" s="6">
        <f>3*28.06+28.09</f>
        <v>112.27</v>
      </c>
      <c r="C15" s="16">
        <v>100</v>
      </c>
      <c r="D15" s="5">
        <v>100</v>
      </c>
      <c r="E15" s="5" t="s">
        <v>9</v>
      </c>
      <c r="F15" s="6">
        <f t="shared" ref="F15:F16" si="0">B15/100*100</f>
        <v>112.27000000000001</v>
      </c>
      <c r="G15" s="5">
        <v>365</v>
      </c>
      <c r="H15" s="15" t="s">
        <v>12</v>
      </c>
      <c r="I15" s="5">
        <v>245</v>
      </c>
      <c r="J15" s="5" t="s">
        <v>11</v>
      </c>
      <c r="K15" s="6">
        <f>F15/G15*I15</f>
        <v>75.359315068493146</v>
      </c>
      <c r="L15" s="8"/>
    </row>
    <row r="16" spans="1:13" x14ac:dyDescent="0.25">
      <c r="A16" s="5" t="s">
        <v>40</v>
      </c>
      <c r="B16" s="6">
        <v>175.76</v>
      </c>
      <c r="C16" s="16">
        <v>100</v>
      </c>
      <c r="D16" s="5">
        <v>100</v>
      </c>
      <c r="E16" s="5" t="s">
        <v>9</v>
      </c>
      <c r="F16" s="6">
        <f t="shared" si="0"/>
        <v>175.76</v>
      </c>
      <c r="G16" s="5">
        <v>12</v>
      </c>
      <c r="H16" s="15" t="s">
        <v>12</v>
      </c>
      <c r="I16" s="5">
        <v>7</v>
      </c>
      <c r="J16" s="5" t="s">
        <v>11</v>
      </c>
      <c r="K16" s="6">
        <f>F16/G16*I16</f>
        <v>102.52666666666667</v>
      </c>
      <c r="L16" s="8"/>
    </row>
    <row r="17" spans="1:12" x14ac:dyDescent="0.25">
      <c r="A17" s="5" t="s">
        <v>3</v>
      </c>
      <c r="B17" s="6">
        <v>271.04000000000002</v>
      </c>
      <c r="C17" s="5">
        <v>1</v>
      </c>
      <c r="D17" s="5">
        <v>1</v>
      </c>
      <c r="E17" s="5" t="s">
        <v>8</v>
      </c>
      <c r="F17" s="6">
        <f>B17/C17</f>
        <v>271.04000000000002</v>
      </c>
      <c r="G17" s="5" t="s">
        <v>61</v>
      </c>
      <c r="H17" s="15"/>
      <c r="I17" s="5"/>
      <c r="J17" s="5" t="s">
        <v>11</v>
      </c>
      <c r="K17" s="6">
        <v>153.85</v>
      </c>
      <c r="L17" s="8"/>
    </row>
    <row r="19" spans="1:12" x14ac:dyDescent="0.25">
      <c r="A19" t="s">
        <v>10</v>
      </c>
      <c r="B19" s="4">
        <f>B13+B14+B15+B17</f>
        <v>829.25</v>
      </c>
      <c r="F19" s="4">
        <f>F13+F15+F17+F14+F16</f>
        <v>811.96000000000015</v>
      </c>
      <c r="K19" s="4">
        <f>K13+K15+K17+K14+K16</f>
        <v>501.48406392694062</v>
      </c>
    </row>
    <row r="21" spans="1:12" x14ac:dyDescent="0.25">
      <c r="G21" s="18" t="s">
        <v>17</v>
      </c>
      <c r="H21" s="19"/>
      <c r="I21" s="19"/>
      <c r="J21" s="10" t="s">
        <v>18</v>
      </c>
      <c r="K21" s="9"/>
    </row>
    <row r="22" spans="1:12" x14ac:dyDescent="0.25">
      <c r="A22" t="s">
        <v>14</v>
      </c>
      <c r="G22" s="11"/>
      <c r="H22" s="12">
        <v>-70</v>
      </c>
      <c r="I22" s="13" t="s">
        <v>19</v>
      </c>
      <c r="J22" s="13">
        <v>8</v>
      </c>
      <c r="K22" s="14">
        <f>H22*J22</f>
        <v>-560</v>
      </c>
    </row>
    <row r="23" spans="1:12" x14ac:dyDescent="0.25">
      <c r="G23" t="s">
        <v>62</v>
      </c>
      <c r="K23" s="8">
        <v>14.99</v>
      </c>
    </row>
    <row r="24" spans="1:12" x14ac:dyDescent="0.25">
      <c r="B24" t="s">
        <v>58</v>
      </c>
      <c r="K24" s="8">
        <f>K19+K22+K23</f>
        <v>-43.525936073059377</v>
      </c>
    </row>
    <row r="26" spans="1:12" x14ac:dyDescent="0.25">
      <c r="B26" t="s">
        <v>60</v>
      </c>
    </row>
    <row r="31" spans="1:12" x14ac:dyDescent="0.25">
      <c r="B31" t="s">
        <v>20</v>
      </c>
    </row>
    <row r="32" spans="1:12" x14ac:dyDescent="0.25">
      <c r="B32" t="s">
        <v>21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s="1"/>
    </row>
    <row r="36" spans="2:2" x14ac:dyDescent="0.25">
      <c r="B36" t="s">
        <v>24</v>
      </c>
    </row>
    <row r="37" spans="2:2" x14ac:dyDescent="0.25">
      <c r="B37" t="s">
        <v>25</v>
      </c>
    </row>
    <row r="38" spans="2:2" x14ac:dyDescent="0.25">
      <c r="B38" t="s">
        <v>26</v>
      </c>
    </row>
  </sheetData>
  <mergeCells count="2">
    <mergeCell ref="G12:J12"/>
    <mergeCell ref="G21:I21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Kärger 2020</vt:lpstr>
      <vt:lpstr>KrohnWelling 2020</vt:lpstr>
      <vt:lpstr>Kärger 2021</vt:lpstr>
      <vt:lpstr>KrohnWelling 2021</vt:lpstr>
      <vt:lpstr>Kärger 2022</vt:lpstr>
      <vt:lpstr>KrohnWelling 2022</vt:lpstr>
      <vt:lpstr>KrohnWelling 2023</vt:lpstr>
      <vt:lpstr>Kärger 2023)</vt:lpstr>
      <vt:lpstr>Brandt 2023</vt:lpstr>
      <vt:lpstr>Brandt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Täger</dc:creator>
  <cp:lastModifiedBy>René Täger</cp:lastModifiedBy>
  <cp:lastPrinted>2024-02-16T13:04:45Z</cp:lastPrinted>
  <dcterms:created xsi:type="dcterms:W3CDTF">2016-03-14T19:23:22Z</dcterms:created>
  <dcterms:modified xsi:type="dcterms:W3CDTF">2024-02-17T13:10:02Z</dcterms:modified>
</cp:coreProperties>
</file>